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steveg\Dropbox\Basil PoC\Light curves\High Light\Sinusoidal Wave\Data\Light Responses\"/>
    </mc:Choice>
  </mc:AlternateContent>
  <bookViews>
    <workbookView xWindow="0" yWindow="0" windowWidth="28800" windowHeight="11700"/>
  </bookViews>
  <sheets>
    <sheet name="2020_02_04_0900_1_basil_12" sheetId="1" r:id="rId1"/>
  </sheets>
  <calcPr calcId="162913"/>
</workbook>
</file>

<file path=xl/calcChain.xml><?xml version="1.0" encoding="utf-8"?>
<calcChain xmlns="http://schemas.openxmlformats.org/spreadsheetml/2006/main">
  <c r="Z13" i="1" l="1"/>
  <c r="Z14" i="1"/>
  <c r="Z15" i="1"/>
  <c r="Z16" i="1"/>
  <c r="Z17" i="1"/>
  <c r="Z18" i="1"/>
  <c r="Z19" i="1"/>
  <c r="Z20" i="1"/>
  <c r="Z21" i="1"/>
  <c r="Z22" i="1"/>
  <c r="Z23" i="1"/>
  <c r="Z24" i="1"/>
  <c r="Z25" i="1"/>
  <c r="Q13" i="1" l="1"/>
  <c r="AC13" i="1" s="1"/>
  <c r="V13" i="1"/>
  <c r="CB13" i="1" s="1"/>
  <c r="X13" i="1"/>
  <c r="Y13" i="1"/>
  <c r="AH13" i="1"/>
  <c r="AJ13" i="1" s="1"/>
  <c r="BG13" i="1"/>
  <c r="E13" i="1" s="1"/>
  <c r="BH13" i="1"/>
  <c r="AD13" i="1" s="1"/>
  <c r="BI13" i="1"/>
  <c r="BJ13" i="1"/>
  <c r="BK13" i="1"/>
  <c r="BP13" i="1"/>
  <c r="BQ13" i="1" s="1"/>
  <c r="BT13" i="1" s="1"/>
  <c r="BS13" i="1"/>
  <c r="CA13" i="1"/>
  <c r="O13" i="1" s="1"/>
  <c r="CC13" i="1"/>
  <c r="P13" i="1" s="1"/>
  <c r="CD13" i="1"/>
  <c r="CE13" i="1"/>
  <c r="Q14" i="1"/>
  <c r="V14" i="1"/>
  <c r="X14" i="1"/>
  <c r="Y14" i="1"/>
  <c r="AH14" i="1"/>
  <c r="AJ14" i="1"/>
  <c r="BG14" i="1"/>
  <c r="BH14" i="1" s="1"/>
  <c r="BI14" i="1"/>
  <c r="BJ14" i="1"/>
  <c r="BK14" i="1"/>
  <c r="BP14" i="1"/>
  <c r="BQ14" i="1" s="1"/>
  <c r="BS14" i="1"/>
  <c r="CA14" i="1"/>
  <c r="O14" i="1" s="1"/>
  <c r="CB14" i="1"/>
  <c r="CC14" i="1"/>
  <c r="P14" i="1" s="1"/>
  <c r="CD14" i="1"/>
  <c r="CE14" i="1"/>
  <c r="Q15" i="1"/>
  <c r="V15" i="1"/>
  <c r="X15" i="1"/>
  <c r="Y15" i="1"/>
  <c r="AH15" i="1"/>
  <c r="AJ15" i="1" s="1"/>
  <c r="BG15" i="1"/>
  <c r="E15" i="1" s="1"/>
  <c r="BI15" i="1"/>
  <c r="BJ15" i="1"/>
  <c r="BK15" i="1"/>
  <c r="BP15" i="1"/>
  <c r="BQ15" i="1" s="1"/>
  <c r="BS15" i="1"/>
  <c r="CA15" i="1"/>
  <c r="O15" i="1" s="1"/>
  <c r="CC15" i="1"/>
  <c r="P15" i="1" s="1"/>
  <c r="CD15" i="1"/>
  <c r="CE15" i="1"/>
  <c r="Q16" i="1"/>
  <c r="V16" i="1"/>
  <c r="CB16" i="1" s="1"/>
  <c r="X16" i="1"/>
  <c r="Y16" i="1"/>
  <c r="AH16" i="1"/>
  <c r="AJ16" i="1" s="1"/>
  <c r="BG16" i="1"/>
  <c r="BH16" i="1" s="1"/>
  <c r="BI16" i="1"/>
  <c r="BJ16" i="1"/>
  <c r="BK16" i="1"/>
  <c r="BP16" i="1"/>
  <c r="BQ16" i="1" s="1"/>
  <c r="BS16" i="1"/>
  <c r="CA16" i="1"/>
  <c r="O16" i="1" s="1"/>
  <c r="CC16" i="1"/>
  <c r="P16" i="1" s="1"/>
  <c r="CD16" i="1"/>
  <c r="CE16" i="1"/>
  <c r="Q17" i="1"/>
  <c r="V17" i="1"/>
  <c r="CB17" i="1" s="1"/>
  <c r="X17" i="1"/>
  <c r="Y17" i="1"/>
  <c r="AH17" i="1"/>
  <c r="AJ17" i="1" s="1"/>
  <c r="BG17" i="1"/>
  <c r="E17" i="1" s="1"/>
  <c r="BI17" i="1"/>
  <c r="BJ17" i="1"/>
  <c r="BK17" i="1"/>
  <c r="BP17" i="1"/>
  <c r="BQ17" i="1" s="1"/>
  <c r="BS17" i="1"/>
  <c r="CA17" i="1"/>
  <c r="O17" i="1" s="1"/>
  <c r="CC17" i="1"/>
  <c r="P17" i="1" s="1"/>
  <c r="CD17" i="1"/>
  <c r="CE17" i="1"/>
  <c r="Q18" i="1"/>
  <c r="V18" i="1"/>
  <c r="X18" i="1"/>
  <c r="Y18" i="1"/>
  <c r="AH18" i="1"/>
  <c r="AJ18" i="1" s="1"/>
  <c r="BG18" i="1"/>
  <c r="BH18" i="1" s="1"/>
  <c r="BI18" i="1"/>
  <c r="BJ18" i="1"/>
  <c r="BK18" i="1"/>
  <c r="BP18" i="1"/>
  <c r="BQ18" i="1" s="1"/>
  <c r="BS18" i="1"/>
  <c r="CA18" i="1"/>
  <c r="O18" i="1" s="1"/>
  <c r="CB18" i="1"/>
  <c r="CC18" i="1"/>
  <c r="P18" i="1" s="1"/>
  <c r="CD18" i="1"/>
  <c r="CE18" i="1"/>
  <c r="Q19" i="1"/>
  <c r="V19" i="1"/>
  <c r="X19" i="1"/>
  <c r="Y19" i="1"/>
  <c r="AH19" i="1"/>
  <c r="AJ19" i="1" s="1"/>
  <c r="BG19" i="1"/>
  <c r="E19" i="1" s="1"/>
  <c r="BI19" i="1"/>
  <c r="BJ19" i="1"/>
  <c r="BK19" i="1"/>
  <c r="BP19" i="1"/>
  <c r="BQ19" i="1" s="1"/>
  <c r="BS19" i="1"/>
  <c r="CA19" i="1"/>
  <c r="O19" i="1" s="1"/>
  <c r="CC19" i="1"/>
  <c r="P19" i="1" s="1"/>
  <c r="CD19" i="1"/>
  <c r="CE19" i="1"/>
  <c r="Q20" i="1"/>
  <c r="V20" i="1"/>
  <c r="CB20" i="1" s="1"/>
  <c r="X20" i="1"/>
  <c r="Y20" i="1"/>
  <c r="AH20" i="1"/>
  <c r="AJ20" i="1" s="1"/>
  <c r="BG20" i="1"/>
  <c r="BH20" i="1" s="1"/>
  <c r="BI20" i="1"/>
  <c r="BJ20" i="1"/>
  <c r="BK20" i="1"/>
  <c r="BP20" i="1"/>
  <c r="BQ20" i="1" s="1"/>
  <c r="BS20" i="1"/>
  <c r="CA20" i="1"/>
  <c r="O20" i="1" s="1"/>
  <c r="CC20" i="1"/>
  <c r="P20" i="1" s="1"/>
  <c r="CD20" i="1"/>
  <c r="CE20" i="1"/>
  <c r="Q21" i="1"/>
  <c r="V21" i="1"/>
  <c r="CB21" i="1" s="1"/>
  <c r="X21" i="1"/>
  <c r="Y21" i="1"/>
  <c r="AH21" i="1"/>
  <c r="AJ21" i="1" s="1"/>
  <c r="BG21" i="1"/>
  <c r="E21" i="1" s="1"/>
  <c r="BI21" i="1"/>
  <c r="BJ21" i="1"/>
  <c r="BK21" i="1"/>
  <c r="BP21" i="1"/>
  <c r="BQ21" i="1" s="1"/>
  <c r="BS21" i="1"/>
  <c r="CA21" i="1"/>
  <c r="O21" i="1" s="1"/>
  <c r="CC21" i="1"/>
  <c r="P21" i="1" s="1"/>
  <c r="CD21" i="1"/>
  <c r="CE21" i="1"/>
  <c r="Q22" i="1"/>
  <c r="V22" i="1"/>
  <c r="CB22" i="1" s="1"/>
  <c r="X22" i="1"/>
  <c r="Y22" i="1"/>
  <c r="AH22" i="1"/>
  <c r="AJ22" i="1" s="1"/>
  <c r="BG22" i="1"/>
  <c r="BH22" i="1" s="1"/>
  <c r="BI22" i="1"/>
  <c r="BJ22" i="1"/>
  <c r="BK22" i="1"/>
  <c r="BP22" i="1"/>
  <c r="BQ22" i="1" s="1"/>
  <c r="BS22" i="1"/>
  <c r="CA22" i="1"/>
  <c r="O22" i="1" s="1"/>
  <c r="CC22" i="1"/>
  <c r="P22" i="1" s="1"/>
  <c r="CD22" i="1"/>
  <c r="CE22" i="1"/>
  <c r="Q23" i="1"/>
  <c r="V23" i="1"/>
  <c r="AC23" i="1" s="1"/>
  <c r="X23" i="1"/>
  <c r="Y23" i="1"/>
  <c r="AH23" i="1"/>
  <c r="AJ23" i="1" s="1"/>
  <c r="BG23" i="1"/>
  <c r="E23" i="1" s="1"/>
  <c r="BI23" i="1"/>
  <c r="BJ23" i="1"/>
  <c r="BK23" i="1"/>
  <c r="BP23" i="1"/>
  <c r="BQ23" i="1" s="1"/>
  <c r="BS23" i="1"/>
  <c r="CA23" i="1"/>
  <c r="O23" i="1" s="1"/>
  <c r="CC23" i="1"/>
  <c r="P23" i="1" s="1"/>
  <c r="CD23" i="1"/>
  <c r="CE23" i="1"/>
  <c r="Q24" i="1"/>
  <c r="V24" i="1"/>
  <c r="CB24" i="1" s="1"/>
  <c r="X24" i="1"/>
  <c r="Y24" i="1"/>
  <c r="AH24" i="1"/>
  <c r="AJ24" i="1" s="1"/>
  <c r="BG24" i="1"/>
  <c r="E24" i="1" s="1"/>
  <c r="BI24" i="1"/>
  <c r="BJ24" i="1"/>
  <c r="BK24" i="1"/>
  <c r="BP24" i="1"/>
  <c r="BQ24" i="1" s="1"/>
  <c r="BS24" i="1"/>
  <c r="CA24" i="1"/>
  <c r="O24" i="1" s="1"/>
  <c r="CC24" i="1"/>
  <c r="P24" i="1" s="1"/>
  <c r="CD24" i="1"/>
  <c r="CE24" i="1"/>
  <c r="Q25" i="1"/>
  <c r="V25" i="1"/>
  <c r="CB25" i="1" s="1"/>
  <c r="X25" i="1"/>
  <c r="Y25" i="1"/>
  <c r="AH25" i="1"/>
  <c r="AJ25" i="1" s="1"/>
  <c r="BG25" i="1"/>
  <c r="E25" i="1" s="1"/>
  <c r="BH25" i="1"/>
  <c r="AD25" i="1" s="1"/>
  <c r="BI25" i="1"/>
  <c r="BJ25" i="1"/>
  <c r="BK25" i="1"/>
  <c r="BP25" i="1"/>
  <c r="BQ25" i="1" s="1"/>
  <c r="BS25" i="1"/>
  <c r="CA25" i="1"/>
  <c r="O25" i="1" s="1"/>
  <c r="CC25" i="1"/>
  <c r="P25" i="1" s="1"/>
  <c r="CD25" i="1"/>
  <c r="CE25" i="1"/>
  <c r="AC22" i="1" l="1"/>
  <c r="BT20" i="1"/>
  <c r="AC19" i="1"/>
  <c r="BT18" i="1"/>
  <c r="BT25" i="1"/>
  <c r="AC16" i="1"/>
  <c r="BT14" i="1"/>
  <c r="BT23" i="1"/>
  <c r="BH15" i="1"/>
  <c r="AD15" i="1" s="1"/>
  <c r="BY21" i="1"/>
  <c r="AC24" i="1"/>
  <c r="BT22" i="1"/>
  <c r="BT17" i="1"/>
  <c r="BT16" i="1"/>
  <c r="BT15" i="1"/>
  <c r="BH19" i="1"/>
  <c r="AD19" i="1" s="1"/>
  <c r="AC18" i="1"/>
  <c r="BY24" i="1"/>
  <c r="AC15" i="1"/>
  <c r="BL25" i="1"/>
  <c r="AF25" i="1" s="1"/>
  <c r="BM25" i="1" s="1"/>
  <c r="AE25" i="1" s="1"/>
  <c r="BL13" i="1"/>
  <c r="AF13" i="1" s="1"/>
  <c r="BM13" i="1" s="1"/>
  <c r="AC14" i="1"/>
  <c r="AC21" i="1"/>
  <c r="AC25" i="1"/>
  <c r="BT24" i="1"/>
  <c r="BH23" i="1"/>
  <c r="AD23" i="1" s="1"/>
  <c r="BT21" i="1"/>
  <c r="AC20" i="1"/>
  <c r="BT19" i="1"/>
  <c r="E16" i="1"/>
  <c r="BY16" i="1" s="1"/>
  <c r="BY25" i="1"/>
  <c r="CB23" i="1"/>
  <c r="E22" i="1"/>
  <c r="E20" i="1"/>
  <c r="BY20" i="1" s="1"/>
  <c r="E18" i="1"/>
  <c r="BH24" i="1"/>
  <c r="AD24" i="1" s="1"/>
  <c r="CB15" i="1"/>
  <c r="W15" i="1" s="1"/>
  <c r="E14" i="1"/>
  <c r="BH21" i="1"/>
  <c r="AD21" i="1" s="1"/>
  <c r="CB19" i="1"/>
  <c r="AC17" i="1"/>
  <c r="BL23" i="1"/>
  <c r="AF23" i="1" s="1"/>
  <c r="BM23" i="1" s="1"/>
  <c r="AE23" i="1" s="1"/>
  <c r="BH17" i="1"/>
  <c r="AD14" i="1"/>
  <c r="BY17" i="1"/>
  <c r="W17" i="1"/>
  <c r="AD16" i="1"/>
  <c r="BY13" i="1"/>
  <c r="W13" i="1"/>
  <c r="W23" i="1"/>
  <c r="BY23" i="1"/>
  <c r="AD20" i="1"/>
  <c r="BL22" i="1"/>
  <c r="AF22" i="1" s="1"/>
  <c r="BM22" i="1" s="1"/>
  <c r="BY15" i="1"/>
  <c r="AD18" i="1"/>
  <c r="W19" i="1"/>
  <c r="BY19" i="1"/>
  <c r="AD22" i="1"/>
  <c r="BL20" i="1"/>
  <c r="AF20" i="1" s="1"/>
  <c r="BM20" i="1" s="1"/>
  <c r="BL18" i="1"/>
  <c r="AF18" i="1" s="1"/>
  <c r="BM18" i="1" s="1"/>
  <c r="BL16" i="1"/>
  <c r="AF16" i="1" s="1"/>
  <c r="BM16" i="1" s="1"/>
  <c r="BL14" i="1"/>
  <c r="AF14" i="1" s="1"/>
  <c r="BM14" i="1" s="1"/>
  <c r="W25" i="1"/>
  <c r="W21" i="1"/>
  <c r="BL24" i="1"/>
  <c r="AF24" i="1" s="1"/>
  <c r="BM24" i="1" s="1"/>
  <c r="BL19" i="1"/>
  <c r="AF19" i="1" s="1"/>
  <c r="BM19" i="1" s="1"/>
  <c r="W24" i="1"/>
  <c r="BN25" i="1" l="1"/>
  <c r="BO25" i="1" s="1"/>
  <c r="BR25" i="1" s="1"/>
  <c r="F25" i="1" s="1"/>
  <c r="BU25" i="1" s="1"/>
  <c r="G25" i="1" s="1"/>
  <c r="BL15" i="1"/>
  <c r="AF15" i="1" s="1"/>
  <c r="BM15" i="1" s="1"/>
  <c r="BN15" i="1" s="1"/>
  <c r="BO15" i="1" s="1"/>
  <c r="BR15" i="1" s="1"/>
  <c r="F15" i="1" s="1"/>
  <c r="BN13" i="1"/>
  <c r="BO13" i="1" s="1"/>
  <c r="BR13" i="1" s="1"/>
  <c r="F13" i="1" s="1"/>
  <c r="BU13" i="1" s="1"/>
  <c r="G13" i="1" s="1"/>
  <c r="BV13" i="1" s="1"/>
  <c r="W20" i="1"/>
  <c r="BN23" i="1"/>
  <c r="BO23" i="1" s="1"/>
  <c r="BR23" i="1" s="1"/>
  <c r="F23" i="1" s="1"/>
  <c r="BU23" i="1" s="1"/>
  <c r="G23" i="1" s="1"/>
  <c r="BW23" i="1" s="1"/>
  <c r="AE13" i="1"/>
  <c r="W14" i="1"/>
  <c r="BY14" i="1"/>
  <c r="W16" i="1"/>
  <c r="AD17" i="1"/>
  <c r="BL17" i="1"/>
  <c r="AF17" i="1" s="1"/>
  <c r="BM17" i="1" s="1"/>
  <c r="W22" i="1"/>
  <c r="BY22" i="1"/>
  <c r="W18" i="1"/>
  <c r="BY18" i="1"/>
  <c r="BL21" i="1"/>
  <c r="AF21" i="1" s="1"/>
  <c r="BM21" i="1" s="1"/>
  <c r="BV25" i="1"/>
  <c r="BW25" i="1"/>
  <c r="BN14" i="1"/>
  <c r="BO14" i="1" s="1"/>
  <c r="BR14" i="1" s="1"/>
  <c r="F14" i="1" s="1"/>
  <c r="BU14" i="1" s="1"/>
  <c r="G14" i="1" s="1"/>
  <c r="AE14" i="1"/>
  <c r="AE24" i="1"/>
  <c r="BN24" i="1"/>
  <c r="BO24" i="1" s="1"/>
  <c r="BR24" i="1" s="1"/>
  <c r="F24" i="1" s="1"/>
  <c r="BU24" i="1" s="1"/>
  <c r="G24" i="1" s="1"/>
  <c r="BN16" i="1"/>
  <c r="BO16" i="1" s="1"/>
  <c r="BR16" i="1" s="1"/>
  <c r="F16" i="1" s="1"/>
  <c r="AE16" i="1"/>
  <c r="BX23" i="1"/>
  <c r="BZ23" i="1" s="1"/>
  <c r="BN18" i="1"/>
  <c r="BO18" i="1" s="1"/>
  <c r="BR18" i="1" s="1"/>
  <c r="F18" i="1" s="1"/>
  <c r="AE18" i="1"/>
  <c r="AE19" i="1"/>
  <c r="BN19" i="1"/>
  <c r="BO19" i="1" s="1"/>
  <c r="BR19" i="1" s="1"/>
  <c r="F19" i="1" s="1"/>
  <c r="BU19" i="1" s="1"/>
  <c r="G19" i="1" s="1"/>
  <c r="BN20" i="1"/>
  <c r="BO20" i="1" s="1"/>
  <c r="BR20" i="1" s="1"/>
  <c r="F20" i="1" s="1"/>
  <c r="AE20" i="1"/>
  <c r="BN22" i="1"/>
  <c r="BO22" i="1" s="1"/>
  <c r="BR22" i="1" s="1"/>
  <c r="F22" i="1" s="1"/>
  <c r="AE22" i="1"/>
  <c r="BX25" i="1" l="1"/>
  <c r="BZ25" i="1" s="1"/>
  <c r="BX13" i="1"/>
  <c r="BZ13" i="1" s="1"/>
  <c r="AE15" i="1"/>
  <c r="BW13" i="1"/>
  <c r="BV23" i="1"/>
  <c r="BN17" i="1"/>
  <c r="BO17" i="1" s="1"/>
  <c r="BR17" i="1" s="1"/>
  <c r="F17" i="1" s="1"/>
  <c r="BU17" i="1" s="1"/>
  <c r="G17" i="1" s="1"/>
  <c r="AE17" i="1"/>
  <c r="AE21" i="1"/>
  <c r="BN21" i="1"/>
  <c r="BO21" i="1" s="1"/>
  <c r="BR21" i="1" s="1"/>
  <c r="F21" i="1" s="1"/>
  <c r="BX17" i="1"/>
  <c r="BZ17" i="1" s="1"/>
  <c r="BX24" i="1"/>
  <c r="BZ24" i="1" s="1"/>
  <c r="BW19" i="1"/>
  <c r="BV19" i="1"/>
  <c r="BX19" i="1"/>
  <c r="BZ19" i="1" s="1"/>
  <c r="BV14" i="1"/>
  <c r="BW14" i="1"/>
  <c r="BX14" i="1"/>
  <c r="BZ14" i="1" s="1"/>
  <c r="BU16" i="1"/>
  <c r="G16" i="1" s="1"/>
  <c r="BX16" i="1"/>
  <c r="BZ16" i="1" s="1"/>
  <c r="BU22" i="1"/>
  <c r="G22" i="1" s="1"/>
  <c r="BX22" i="1"/>
  <c r="BZ22" i="1" s="1"/>
  <c r="BU20" i="1"/>
  <c r="G20" i="1" s="1"/>
  <c r="BX20" i="1"/>
  <c r="BZ20" i="1" s="1"/>
  <c r="BU18" i="1"/>
  <c r="G18" i="1" s="1"/>
  <c r="BX18" i="1"/>
  <c r="BZ18" i="1" s="1"/>
  <c r="BV24" i="1"/>
  <c r="BW24" i="1"/>
  <c r="BU15" i="1"/>
  <c r="G15" i="1" s="1"/>
  <c r="BX15" i="1"/>
  <c r="BZ15" i="1" s="1"/>
  <c r="BU21" i="1" l="1"/>
  <c r="G21" i="1" s="1"/>
  <c r="BX21" i="1"/>
  <c r="BZ21" i="1" s="1"/>
  <c r="BV17" i="1"/>
  <c r="BW17" i="1"/>
  <c r="BV20" i="1"/>
  <c r="BW20" i="1"/>
  <c r="BV16" i="1"/>
  <c r="BW16" i="1"/>
  <c r="BV18" i="1"/>
  <c r="BW18" i="1"/>
  <c r="BV15" i="1"/>
  <c r="BW15" i="1"/>
  <c r="BV22" i="1"/>
  <c r="BW22" i="1"/>
  <c r="BW21" i="1" l="1"/>
  <c r="BV21" i="1"/>
</calcChain>
</file>

<file path=xl/sharedStrings.xml><?xml version="1.0" encoding="utf-8"?>
<sst xmlns="http://schemas.openxmlformats.org/spreadsheetml/2006/main" count="193" uniqueCount="112">
  <si>
    <t>OPEN 6.3.4</t>
  </si>
  <si>
    <t>Tue Feb  4 2020 08:45:23</t>
  </si>
  <si>
    <t>Unit=</t>
  </si>
  <si>
    <t>PSC-0223</t>
  </si>
  <si>
    <t>LCF=</t>
  </si>
  <si>
    <t>LCF-2124</t>
  </si>
  <si>
    <t>LCFCals=</t>
  </si>
  <si>
    <t>LightSource=</t>
  </si>
  <si>
    <t>6400-40 Fluorometer</t>
  </si>
  <si>
    <t>A/D AvgTime=</t>
  </si>
  <si>
    <t>Config=</t>
  </si>
  <si>
    <t>/User/Configs/UserPrefs/LCF2124.xml</t>
  </si>
  <si>
    <t>Remark=</t>
  </si>
  <si>
    <t>sin</t>
  </si>
  <si>
    <t>Obs</t>
  </si>
  <si>
    <t>HHMMSS</t>
  </si>
  <si>
    <t>FTime</t>
  </si>
  <si>
    <t>EBal?</t>
  </si>
  <si>
    <t>Photo</t>
  </si>
  <si>
    <t>Cond</t>
  </si>
  <si>
    <t>Ci</t>
  </si>
  <si>
    <t>FCnt</t>
  </si>
  <si>
    <t>DCnt</t>
  </si>
  <si>
    <t>Fo</t>
  </si>
  <si>
    <t>Fm</t>
  </si>
  <si>
    <t>Fs</t>
  </si>
  <si>
    <t>Fv/Fm</t>
  </si>
  <si>
    <t>PhiPS2</t>
  </si>
  <si>
    <t>Adark</t>
  </si>
  <si>
    <t>RedAbs</t>
  </si>
  <si>
    <t>BlueAbs</t>
  </si>
  <si>
    <t>%Blue</t>
  </si>
  <si>
    <t>LeafAbs</t>
  </si>
  <si>
    <t>PhiCO2</t>
  </si>
  <si>
    <t>qP</t>
  </si>
  <si>
    <t>qN</t>
  </si>
  <si>
    <t>NPQ</t>
  </si>
  <si>
    <t>ParIn@Fs</t>
  </si>
  <si>
    <t>PS2/1</t>
  </si>
  <si>
    <t>ETR</t>
  </si>
  <si>
    <t>Trmmol</t>
  </si>
  <si>
    <t>VpdL</t>
  </si>
  <si>
    <t>CTleaf</t>
  </si>
  <si>
    <t>Area</t>
  </si>
  <si>
    <t>BLC_1</t>
  </si>
  <si>
    <t>StmRat</t>
  </si>
  <si>
    <t>BLCond</t>
  </si>
  <si>
    <t>Tair</t>
  </si>
  <si>
    <t>Tleaf</t>
  </si>
  <si>
    <t>TBlk</t>
  </si>
  <si>
    <t>CO2R</t>
  </si>
  <si>
    <t>CO2S</t>
  </si>
  <si>
    <t>H2OR</t>
  </si>
  <si>
    <t>H2OS</t>
  </si>
  <si>
    <t>RH_R</t>
  </si>
  <si>
    <t>RH_S</t>
  </si>
  <si>
    <t>Flow</t>
  </si>
  <si>
    <t>PARi</t>
  </si>
  <si>
    <t>PARo</t>
  </si>
  <si>
    <t>Press</t>
  </si>
  <si>
    <t>CsMch</t>
  </si>
  <si>
    <t>HsMch</t>
  </si>
  <si>
    <t>StableF</t>
  </si>
  <si>
    <t>BLCslope</t>
  </si>
  <si>
    <t>BLCoffst</t>
  </si>
  <si>
    <t>f_parin</t>
  </si>
  <si>
    <t>f_parout</t>
  </si>
  <si>
    <t>alphaK</t>
  </si>
  <si>
    <t>Status</t>
  </si>
  <si>
    <t>fda</t>
  </si>
  <si>
    <t>Trans</t>
  </si>
  <si>
    <t>Tair_K</t>
  </si>
  <si>
    <t>Twall_K</t>
  </si>
  <si>
    <t>R(W/m2)</t>
  </si>
  <si>
    <t>Tl-Ta</t>
  </si>
  <si>
    <t>SVTleaf</t>
  </si>
  <si>
    <t>h2o_i</t>
  </si>
  <si>
    <t>h20diff</t>
  </si>
  <si>
    <t>CTair</t>
  </si>
  <si>
    <t>SVTair</t>
  </si>
  <si>
    <t>CndTotal</t>
  </si>
  <si>
    <t>vp_kPa</t>
  </si>
  <si>
    <t>VpdA</t>
  </si>
  <si>
    <t>CndCO2</t>
  </si>
  <si>
    <t>Ci_Pa</t>
  </si>
  <si>
    <t>Ci/Ca</t>
  </si>
  <si>
    <t>RHsfc</t>
  </si>
  <si>
    <t>C2sfc</t>
  </si>
  <si>
    <t>AHs/Cs</t>
  </si>
  <si>
    <t>Fv</t>
  </si>
  <si>
    <t>PARabs</t>
  </si>
  <si>
    <t>Fv'</t>
  </si>
  <si>
    <t>qP_Fo</t>
  </si>
  <si>
    <t>qN_Fo</t>
  </si>
  <si>
    <t>in</t>
  </si>
  <si>
    <t>out</t>
  </si>
  <si>
    <t>08:48:17</t>
  </si>
  <si>
    <t>09:29:19</t>
  </si>
  <si>
    <t>09:30:55</t>
  </si>
  <si>
    <t>09:32:28</t>
  </si>
  <si>
    <t>09:33:57</t>
  </si>
  <si>
    <t>09:35:28</t>
  </si>
  <si>
    <t>09:37:02</t>
  </si>
  <si>
    <t>09:38:45</t>
  </si>
  <si>
    <t>09:40:08</t>
  </si>
  <si>
    <t>09:41:31</t>
  </si>
  <si>
    <t>09:42:54</t>
  </si>
  <si>
    <t>09:44:25</t>
  </si>
  <si>
    <t>10:13:57</t>
  </si>
  <si>
    <t>Fop</t>
  </si>
  <si>
    <t>Fmp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</si>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</sst>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5"/>
  <sheetViews>
    <sheetView tabSelected="1" topLeftCell="A11" workbookViewId="0">
      <selection activeCell="J25" sqref="J13:K25"/>
    </sheetView>
  </sheetViews>
  <sheetFormatPr defaultRowHeight="15" x14ac:dyDescent="0.25"/>
  <sheetData>
    <row r="1" spans="1:83" x14ac:dyDescent="0.25">
      <c r="A1" s="1" t="s">
        <v>0</v>
      </c>
    </row>
    <row r="2" spans="1:83" x14ac:dyDescent="0.25">
      <c r="A2" s="1" t="s">
        <v>1</v>
      </c>
    </row>
    <row r="3" spans="1:83" x14ac:dyDescent="0.25">
      <c r="A3" s="1" t="s">
        <v>2</v>
      </c>
      <c r="B3" s="1" t="s">
        <v>3</v>
      </c>
    </row>
    <row r="4" spans="1:83" x14ac:dyDescent="0.25">
      <c r="A4" s="1" t="s">
        <v>4</v>
      </c>
      <c r="B4" s="1" t="s">
        <v>5</v>
      </c>
    </row>
    <row r="5" spans="1:83" x14ac:dyDescent="0.25">
      <c r="A5" s="1" t="s">
        <v>6</v>
      </c>
      <c r="B5" s="1">
        <v>-1.9199999570846558</v>
      </c>
      <c r="C5" s="1">
        <v>-0.30000001192092896</v>
      </c>
      <c r="D5" s="1">
        <v>-2940</v>
      </c>
    </row>
    <row r="6" spans="1:83" x14ac:dyDescent="0.25">
      <c r="A6" s="1" t="s">
        <v>7</v>
      </c>
      <c r="B6" s="1" t="s">
        <v>8</v>
      </c>
      <c r="C6" s="1">
        <v>1</v>
      </c>
      <c r="D6" s="1">
        <v>0.15999999642372131</v>
      </c>
    </row>
    <row r="7" spans="1:83" x14ac:dyDescent="0.25">
      <c r="A7" s="1" t="s">
        <v>9</v>
      </c>
      <c r="B7" s="1">
        <v>4</v>
      </c>
    </row>
    <row r="8" spans="1:83" x14ac:dyDescent="0.25">
      <c r="A8" s="1" t="s">
        <v>10</v>
      </c>
      <c r="B8" s="1" t="s">
        <v>11</v>
      </c>
    </row>
    <row r="9" spans="1:83" x14ac:dyDescent="0.25">
      <c r="A9" s="1" t="s">
        <v>12</v>
      </c>
      <c r="B9" s="1" t="s">
        <v>13</v>
      </c>
    </row>
    <row r="11" spans="1:83" x14ac:dyDescent="0.25">
      <c r="A11" s="1" t="s">
        <v>14</v>
      </c>
      <c r="B11" s="1" t="s">
        <v>15</v>
      </c>
      <c r="C11" s="1" t="s">
        <v>16</v>
      </c>
      <c r="D11" s="1" t="s">
        <v>17</v>
      </c>
      <c r="E11" s="1" t="s">
        <v>18</v>
      </c>
      <c r="F11" s="1" t="s">
        <v>19</v>
      </c>
      <c r="G11" s="1" t="s">
        <v>20</v>
      </c>
      <c r="H11" s="1" t="s">
        <v>21</v>
      </c>
      <c r="I11" s="1" t="s">
        <v>22</v>
      </c>
      <c r="J11" s="1" t="s">
        <v>23</v>
      </c>
      <c r="K11" s="1" t="s">
        <v>24</v>
      </c>
      <c r="L11" s="1" t="s">
        <v>109</v>
      </c>
      <c r="M11" s="1" t="s">
        <v>110</v>
      </c>
      <c r="N11" s="1" t="s">
        <v>25</v>
      </c>
      <c r="O11" s="1" t="s">
        <v>26</v>
      </c>
      <c r="P11" s="1" t="s">
        <v>111</v>
      </c>
      <c r="Q11" s="1" t="s">
        <v>27</v>
      </c>
      <c r="R11" s="1" t="s">
        <v>28</v>
      </c>
      <c r="S11" s="1" t="s">
        <v>29</v>
      </c>
      <c r="T11" s="1" t="s">
        <v>30</v>
      </c>
      <c r="U11" s="1" t="s">
        <v>31</v>
      </c>
      <c r="V11" s="1" t="s">
        <v>32</v>
      </c>
      <c r="W11" s="1" t="s">
        <v>33</v>
      </c>
      <c r="X11" s="1" t="s">
        <v>34</v>
      </c>
      <c r="Y11" s="1" t="s">
        <v>35</v>
      </c>
      <c r="Z11" s="1" t="s">
        <v>36</v>
      </c>
      <c r="AA11" s="1" t="s">
        <v>37</v>
      </c>
      <c r="AB11" s="1" t="s">
        <v>38</v>
      </c>
      <c r="AC11" s="1" t="s">
        <v>39</v>
      </c>
      <c r="AD11" s="1" t="s">
        <v>40</v>
      </c>
      <c r="AE11" s="1" t="s">
        <v>41</v>
      </c>
      <c r="AF11" s="1" t="s">
        <v>42</v>
      </c>
      <c r="AG11" s="1" t="s">
        <v>43</v>
      </c>
      <c r="AH11" s="1" t="s">
        <v>44</v>
      </c>
      <c r="AI11" s="1" t="s">
        <v>45</v>
      </c>
      <c r="AJ11" s="1" t="s">
        <v>46</v>
      </c>
      <c r="AK11" s="1" t="s">
        <v>47</v>
      </c>
      <c r="AL11" s="1" t="s">
        <v>48</v>
      </c>
      <c r="AM11" s="1" t="s">
        <v>49</v>
      </c>
      <c r="AN11" s="1" t="s">
        <v>50</v>
      </c>
      <c r="AO11" s="1" t="s">
        <v>51</v>
      </c>
      <c r="AP11" s="1" t="s">
        <v>52</v>
      </c>
      <c r="AQ11" s="1" t="s">
        <v>53</v>
      </c>
      <c r="AR11" s="1" t="s">
        <v>54</v>
      </c>
      <c r="AS11" s="1" t="s">
        <v>55</v>
      </c>
      <c r="AT11" s="1" t="s">
        <v>56</v>
      </c>
      <c r="AU11" s="1" t="s">
        <v>57</v>
      </c>
      <c r="AV11" s="1" t="s">
        <v>58</v>
      </c>
      <c r="AW11" s="1" t="s">
        <v>59</v>
      </c>
      <c r="AX11" s="1" t="s">
        <v>60</v>
      </c>
      <c r="AY11" s="1" t="s">
        <v>61</v>
      </c>
      <c r="AZ11" s="1" t="s">
        <v>62</v>
      </c>
      <c r="BA11" s="1" t="s">
        <v>63</v>
      </c>
      <c r="BB11" s="1" t="s">
        <v>64</v>
      </c>
      <c r="BC11" s="1" t="s">
        <v>65</v>
      </c>
      <c r="BD11" s="1" t="s">
        <v>66</v>
      </c>
      <c r="BE11" s="1" t="s">
        <v>67</v>
      </c>
      <c r="BF11" s="1" t="s">
        <v>68</v>
      </c>
      <c r="BG11" s="1" t="s">
        <v>69</v>
      </c>
      <c r="BH11" s="1" t="s">
        <v>70</v>
      </c>
      <c r="BI11" s="1" t="s">
        <v>71</v>
      </c>
      <c r="BJ11" s="1" t="s">
        <v>72</v>
      </c>
      <c r="BK11" s="1" t="s">
        <v>73</v>
      </c>
      <c r="BL11" s="1" t="s">
        <v>74</v>
      </c>
      <c r="BM11" s="1" t="s">
        <v>75</v>
      </c>
      <c r="BN11" s="1" t="s">
        <v>76</v>
      </c>
      <c r="BO11" s="1" t="s">
        <v>77</v>
      </c>
      <c r="BP11" s="1" t="s">
        <v>78</v>
      </c>
      <c r="BQ11" s="1" t="s">
        <v>79</v>
      </c>
      <c r="BR11" s="1" t="s">
        <v>80</v>
      </c>
      <c r="BS11" s="1" t="s">
        <v>81</v>
      </c>
      <c r="BT11" s="1" t="s">
        <v>82</v>
      </c>
      <c r="BU11" s="1" t="s">
        <v>83</v>
      </c>
      <c r="BV11" s="1" t="s">
        <v>84</v>
      </c>
      <c r="BW11" s="1" t="s">
        <v>85</v>
      </c>
      <c r="BX11" s="1" t="s">
        <v>86</v>
      </c>
      <c r="BY11" s="1" t="s">
        <v>87</v>
      </c>
      <c r="BZ11" s="1" t="s">
        <v>88</v>
      </c>
      <c r="CA11" s="1" t="s">
        <v>89</v>
      </c>
      <c r="CB11" s="1" t="s">
        <v>90</v>
      </c>
      <c r="CC11" s="1" t="s">
        <v>91</v>
      </c>
      <c r="CD11" s="1" t="s">
        <v>92</v>
      </c>
      <c r="CE11" s="1" t="s">
        <v>93</v>
      </c>
    </row>
    <row r="12" spans="1:83" x14ac:dyDescent="0.25">
      <c r="A12" s="1" t="s">
        <v>94</v>
      </c>
      <c r="B12" s="1" t="s">
        <v>94</v>
      </c>
      <c r="C12" s="1" t="s">
        <v>94</v>
      </c>
      <c r="D12" s="1" t="s">
        <v>94</v>
      </c>
      <c r="E12" s="1" t="s">
        <v>95</v>
      </c>
      <c r="F12" s="1" t="s">
        <v>95</v>
      </c>
      <c r="G12" s="1" t="s">
        <v>95</v>
      </c>
      <c r="H12" s="1" t="s">
        <v>94</v>
      </c>
      <c r="I12" s="1" t="s">
        <v>94</v>
      </c>
      <c r="J12" s="1" t="s">
        <v>94</v>
      </c>
      <c r="K12" s="1" t="s">
        <v>94</v>
      </c>
      <c r="L12" s="1" t="s">
        <v>94</v>
      </c>
      <c r="M12" s="1" t="s">
        <v>94</v>
      </c>
      <c r="N12" s="1" t="s">
        <v>94</v>
      </c>
      <c r="O12" s="1" t="s">
        <v>95</v>
      </c>
      <c r="P12" s="1" t="s">
        <v>95</v>
      </c>
      <c r="Q12" s="1" t="s">
        <v>95</v>
      </c>
      <c r="R12" s="1" t="s">
        <v>94</v>
      </c>
      <c r="S12" s="1" t="s">
        <v>94</v>
      </c>
      <c r="T12" s="1" t="s">
        <v>94</v>
      </c>
      <c r="U12" s="1" t="s">
        <v>94</v>
      </c>
      <c r="V12" s="1" t="s">
        <v>95</v>
      </c>
      <c r="W12" s="1" t="s">
        <v>95</v>
      </c>
      <c r="X12" s="1" t="s">
        <v>95</v>
      </c>
      <c r="Y12" s="1" t="s">
        <v>95</v>
      </c>
      <c r="Z12" s="1" t="s">
        <v>95</v>
      </c>
      <c r="AA12" s="1" t="s">
        <v>94</v>
      </c>
      <c r="AB12" s="1" t="s">
        <v>94</v>
      </c>
      <c r="AC12" s="1" t="s">
        <v>95</v>
      </c>
      <c r="AD12" s="1" t="s">
        <v>95</v>
      </c>
      <c r="AE12" s="1" t="s">
        <v>95</v>
      </c>
      <c r="AF12" s="1" t="s">
        <v>95</v>
      </c>
      <c r="AG12" s="1" t="s">
        <v>94</v>
      </c>
      <c r="AH12" s="1" t="s">
        <v>95</v>
      </c>
      <c r="AI12" s="1" t="s">
        <v>94</v>
      </c>
      <c r="AJ12" s="1" t="s">
        <v>95</v>
      </c>
      <c r="AK12" s="1" t="s">
        <v>94</v>
      </c>
      <c r="AL12" s="1" t="s">
        <v>94</v>
      </c>
      <c r="AM12" s="1" t="s">
        <v>94</v>
      </c>
      <c r="AN12" s="1" t="s">
        <v>94</v>
      </c>
      <c r="AO12" s="1" t="s">
        <v>94</v>
      </c>
      <c r="AP12" s="1" t="s">
        <v>94</v>
      </c>
      <c r="AQ12" s="1" t="s">
        <v>94</v>
      </c>
      <c r="AR12" s="1" t="s">
        <v>94</v>
      </c>
      <c r="AS12" s="1" t="s">
        <v>94</v>
      </c>
      <c r="AT12" s="1" t="s">
        <v>94</v>
      </c>
      <c r="AU12" s="1" t="s">
        <v>94</v>
      </c>
      <c r="AV12" s="1" t="s">
        <v>94</v>
      </c>
      <c r="AW12" s="1" t="s">
        <v>94</v>
      </c>
      <c r="AX12" s="1" t="s">
        <v>94</v>
      </c>
      <c r="AY12" s="1" t="s">
        <v>94</v>
      </c>
      <c r="AZ12" s="1" t="s">
        <v>94</v>
      </c>
      <c r="BA12" s="1" t="s">
        <v>94</v>
      </c>
      <c r="BB12" s="1" t="s">
        <v>94</v>
      </c>
      <c r="BC12" s="1" t="s">
        <v>94</v>
      </c>
      <c r="BD12" s="1" t="s">
        <v>94</v>
      </c>
      <c r="BE12" s="1" t="s">
        <v>94</v>
      </c>
      <c r="BF12" s="1" t="s">
        <v>94</v>
      </c>
      <c r="BG12" s="1" t="s">
        <v>95</v>
      </c>
      <c r="BH12" s="1" t="s">
        <v>95</v>
      </c>
      <c r="BI12" s="1" t="s">
        <v>95</v>
      </c>
      <c r="BJ12" s="1" t="s">
        <v>95</v>
      </c>
      <c r="BK12" s="1" t="s">
        <v>95</v>
      </c>
      <c r="BL12" s="1" t="s">
        <v>95</v>
      </c>
      <c r="BM12" s="1" t="s">
        <v>95</v>
      </c>
      <c r="BN12" s="1" t="s">
        <v>95</v>
      </c>
      <c r="BO12" s="1" t="s">
        <v>95</v>
      </c>
      <c r="BP12" s="1" t="s">
        <v>95</v>
      </c>
      <c r="BQ12" s="1" t="s">
        <v>95</v>
      </c>
      <c r="BR12" s="1" t="s">
        <v>95</v>
      </c>
      <c r="BS12" s="1" t="s">
        <v>95</v>
      </c>
      <c r="BT12" s="1" t="s">
        <v>95</v>
      </c>
      <c r="BU12" s="1" t="s">
        <v>95</v>
      </c>
      <c r="BV12" s="1" t="s">
        <v>95</v>
      </c>
      <c r="BW12" s="1" t="s">
        <v>95</v>
      </c>
      <c r="BX12" s="1" t="s">
        <v>95</v>
      </c>
      <c r="BY12" s="1" t="s">
        <v>95</v>
      </c>
      <c r="BZ12" s="1" t="s">
        <v>95</v>
      </c>
      <c r="CA12" s="1" t="s">
        <v>95</v>
      </c>
      <c r="CB12" s="1" t="s">
        <v>95</v>
      </c>
      <c r="CC12" s="1" t="s">
        <v>95</v>
      </c>
      <c r="CD12" s="1" t="s">
        <v>95</v>
      </c>
      <c r="CE12" s="1" t="s">
        <v>95</v>
      </c>
    </row>
    <row r="13" spans="1:83" x14ac:dyDescent="0.25">
      <c r="A13" s="1">
        <v>1</v>
      </c>
      <c r="B13" s="1" t="s">
        <v>96</v>
      </c>
      <c r="C13" s="1">
        <v>215.00000730529428</v>
      </c>
      <c r="D13" s="1">
        <v>0</v>
      </c>
      <c r="E13">
        <f t="shared" ref="E13:E25" si="0">(AN13-AO13*(1000-AP13)/(1000-AQ13))*BG13</f>
        <v>-2.3503458157963411</v>
      </c>
      <c r="F13">
        <f t="shared" ref="F13:F25" si="1">IF(BR13&lt;&gt;0,1/(1/BR13-1/AJ13),0)</f>
        <v>-0.35493954183051957</v>
      </c>
      <c r="G13">
        <f t="shared" ref="G13:G25" si="2">((BU13-BH13/2)*AO13-E13)/(BU13+BH13/2)</f>
        <v>388.96167108258834</v>
      </c>
      <c r="H13" s="1">
        <v>0</v>
      </c>
      <c r="I13" s="1">
        <v>0</v>
      </c>
      <c r="J13" s="1">
        <v>294.60406494140625</v>
      </c>
      <c r="K13" s="1">
        <v>1909.982177734375</v>
      </c>
      <c r="L13" s="1">
        <v>0</v>
      </c>
      <c r="M13" s="1">
        <v>0</v>
      </c>
      <c r="N13" s="1">
        <v>0</v>
      </c>
      <c r="O13">
        <f t="shared" ref="O13:O25" si="3">CA13/K13</f>
        <v>0.84575559480305396</v>
      </c>
      <c r="P13" t="e">
        <f t="shared" ref="P13:P25" si="4">CC13/M13</f>
        <v>#DIV/0!</v>
      </c>
      <c r="Q13" t="e">
        <f t="shared" ref="Q13:Q25" si="5">(M13-N13)/M13</f>
        <v>#DIV/0!</v>
      </c>
      <c r="R13" s="1">
        <v>-1</v>
      </c>
      <c r="S13" s="1">
        <v>0.87</v>
      </c>
      <c r="T13" s="1">
        <v>0.92</v>
      </c>
      <c r="U13" s="1">
        <v>0</v>
      </c>
      <c r="V13">
        <f t="shared" ref="V13:V25" si="6">(U13*T13+(100-U13)*S13)/100</f>
        <v>0.87</v>
      </c>
      <c r="W13" t="e">
        <f t="shared" ref="W13:W25" si="7">(E13-R13)/CB13</f>
        <v>#DIV/0!</v>
      </c>
      <c r="X13" t="e">
        <f t="shared" ref="X13:X25" si="8">(M13-N13)/(M13-L13)</f>
        <v>#DIV/0!</v>
      </c>
      <c r="Y13">
        <f t="shared" ref="Y13:Y25" si="9">(K13-M13)/(K13-L13)</f>
        <v>1</v>
      </c>
      <c r="Z13" t="e">
        <f t="shared" ref="Z13:Z24" si="10">($K$25-M13)/M13</f>
        <v>#DIV/0!</v>
      </c>
      <c r="AA13" s="1">
        <v>0</v>
      </c>
      <c r="AB13" s="1">
        <v>0.5</v>
      </c>
      <c r="AC13" t="e">
        <f t="shared" ref="AC13:AC25" si="11">Q13*AB13*V13*AA13</f>
        <v>#DIV/0!</v>
      </c>
      <c r="AD13">
        <f t="shared" ref="AD13:AD25" si="12">BH13*1000</f>
        <v>-1.2551756774342722</v>
      </c>
      <c r="AE13">
        <f t="shared" ref="AE13:AE25" si="13">(BM13-BS13)</f>
        <v>0.33575518242319147</v>
      </c>
      <c r="AF13">
        <f t="shared" ref="AF13:AF25" si="14">(AL13+BL13*D13)</f>
        <v>23.238731384277344</v>
      </c>
      <c r="AG13" s="1">
        <v>2</v>
      </c>
      <c r="AH13">
        <f t="shared" ref="AH13:AH25" si="15">(AG13*BA13+BB13)</f>
        <v>4.644859790802002</v>
      </c>
      <c r="AI13" s="1">
        <v>1</v>
      </c>
      <c r="AJ13">
        <f t="shared" ref="AJ13:AJ25" si="16">AH13*(AI13+1)*(AI13+1)/(AI13*AI13+1)</f>
        <v>9.2897195816040039</v>
      </c>
      <c r="AK13" s="1">
        <v>22.722013473510742</v>
      </c>
      <c r="AL13" s="1">
        <v>23.238731384277344</v>
      </c>
      <c r="AM13" s="1">
        <v>23.022748947143555</v>
      </c>
      <c r="AN13" s="1">
        <v>400.23150634765625</v>
      </c>
      <c r="AO13" s="1">
        <v>401.37271118164063</v>
      </c>
      <c r="AP13" s="1">
        <v>25.3880615234375</v>
      </c>
      <c r="AQ13" s="1">
        <v>24.898685455322266</v>
      </c>
      <c r="AR13" s="1">
        <v>92.857650756835938</v>
      </c>
      <c r="AS13" s="1">
        <v>91.0677490234375</v>
      </c>
      <c r="AT13" s="1">
        <v>500.197509765625</v>
      </c>
      <c r="AU13" s="1">
        <v>0</v>
      </c>
      <c r="AV13" s="1">
        <v>7.1883954107761383E-2</v>
      </c>
      <c r="AW13" s="1">
        <v>101.40970611572266</v>
      </c>
      <c r="AX13" s="1">
        <v>0.90054839849472046</v>
      </c>
      <c r="AY13" s="1">
        <v>0.18834081292152405</v>
      </c>
      <c r="AZ13" s="1">
        <v>0.25</v>
      </c>
      <c r="BA13" s="1">
        <v>-1.355140209197998</v>
      </c>
      <c r="BB13" s="1">
        <v>7.355140209197998</v>
      </c>
      <c r="BC13" s="1">
        <v>1</v>
      </c>
      <c r="BD13" s="1">
        <v>0</v>
      </c>
      <c r="BE13" s="1">
        <v>0.15999999642372131</v>
      </c>
      <c r="BF13" s="1">
        <v>111115</v>
      </c>
      <c r="BG13">
        <f t="shared" ref="BG13:BG25" si="17">AT13*0.000001/(AG13*0.0001)</f>
        <v>2.5009875488281246</v>
      </c>
      <c r="BH13">
        <f t="shared" ref="BH13:BH25" si="18">(AQ13-AP13)/(1000-AQ13)*BG13</f>
        <v>-1.2551756774342722E-3</v>
      </c>
      <c r="BI13">
        <f t="shared" ref="BI13:BI25" si="19">(AL13+273.15)</f>
        <v>296.38873138427732</v>
      </c>
      <c r="BJ13">
        <f t="shared" ref="BJ13:BJ25" si="20">(AK13+273.15)</f>
        <v>295.87201347351072</v>
      </c>
      <c r="BK13">
        <f t="shared" ref="BK13:BK25" si="21">(AU13*BC13+AV13*BD13)*BE13</f>
        <v>0</v>
      </c>
      <c r="BL13">
        <f t="shared" ref="BL13:BL25" si="22">((BK13+0.00000010773*(BJ13^4-BI13^4))-BH13*44100)/(AH13*51.4+0.00000043092*BI13^3)</f>
        <v>0.19831121950832795</v>
      </c>
      <c r="BM13">
        <f t="shared" ref="BM13:BM25" si="23">0.61365*EXP(17.502*AF13/(240.97+AF13))</f>
        <v>2.8607235571152407</v>
      </c>
      <c r="BN13">
        <f t="shared" ref="BN13:BN25" si="24">BM13*1000/AW13</f>
        <v>28.209563627477184</v>
      </c>
      <c r="BO13">
        <f t="shared" ref="BO13:BO25" si="25">(BN13-AQ13)</f>
        <v>3.3108781721549185</v>
      </c>
      <c r="BP13">
        <f t="shared" ref="BP13:BP25" si="26">IF(D13,AL13,(AK13+AL13)/2)</f>
        <v>22.980372428894043</v>
      </c>
      <c r="BQ13">
        <f t="shared" ref="BQ13:BQ25" si="27">0.61365*EXP(17.502*BP13/(240.97+BP13))</f>
        <v>2.8163736988920527</v>
      </c>
      <c r="BR13">
        <f t="shared" ref="BR13:BR25" si="28">IF(BO13&lt;&gt;0,(1000-(BN13+AQ13)/2)/BO13*BH13,0)</f>
        <v>-0.36903972983672068</v>
      </c>
      <c r="BS13">
        <f t="shared" ref="BS13:BS25" si="29">AQ13*AW13/1000</f>
        <v>2.5249683746920493</v>
      </c>
      <c r="BT13">
        <f t="shared" ref="BT13:BT25" si="30">(BQ13-BS13)</f>
        <v>0.29140532420000342</v>
      </c>
      <c r="BU13">
        <f t="shared" ref="BU13:BU25" si="31">1/(1.6/F13+1.37/AJ13)</f>
        <v>-0.22934017132397727</v>
      </c>
      <c r="BV13">
        <f t="shared" ref="BV13:BV25" si="32">G13*AW13*0.001</f>
        <v>39.444488754765665</v>
      </c>
      <c r="BW13">
        <f t="shared" ref="BW13:BW25" si="33">G13/AO13</f>
        <v>0.96907851542145407</v>
      </c>
      <c r="BX13">
        <f t="shared" ref="BX13:BX25" si="34">(1-BH13*AW13/BM13/F13)*100</f>
        <v>87.46415070341142</v>
      </c>
      <c r="BY13">
        <f t="shared" ref="BY13:BY25" si="35">(AO13-E13/(AJ13/1.35))</f>
        <v>401.71426797713406</v>
      </c>
      <c r="BZ13">
        <f t="shared" ref="BZ13:BZ25" si="36">E13*BX13/100/BY13</f>
        <v>-5.1173437695681981E-3</v>
      </c>
      <c r="CA13">
        <f t="shared" ref="CA13:CA25" si="37">(K13-J13)</f>
        <v>1615.3781127929688</v>
      </c>
      <c r="CB13">
        <f t="shared" ref="CB13:CB25" si="38">AU13*V13</f>
        <v>0</v>
      </c>
      <c r="CC13">
        <f t="shared" ref="CC13:CC25" si="39">(M13-L13)</f>
        <v>0</v>
      </c>
      <c r="CD13">
        <f t="shared" ref="CD13:CD25" si="40">(M13-N13)/(M13-J13)</f>
        <v>0</v>
      </c>
      <c r="CE13">
        <f t="shared" ref="CE13:CE25" si="41">(K13-M13)/(K13-J13)</f>
        <v>1.1823746790972915</v>
      </c>
    </row>
    <row r="14" spans="1:83" x14ac:dyDescent="0.25">
      <c r="A14" s="1">
        <v>2</v>
      </c>
      <c r="B14" s="1" t="s">
        <v>97</v>
      </c>
      <c r="C14" s="1">
        <v>2697.0000076498836</v>
      </c>
      <c r="D14" s="1">
        <v>0</v>
      </c>
      <c r="E14">
        <f t="shared" si="0"/>
        <v>17.569195725665988</v>
      </c>
      <c r="F14">
        <f t="shared" si="1"/>
        <v>0.19827359952511955</v>
      </c>
      <c r="G14">
        <f t="shared" si="2"/>
        <v>244.97640431640841</v>
      </c>
      <c r="H14" s="1">
        <v>1</v>
      </c>
      <c r="I14" s="1">
        <v>0</v>
      </c>
      <c r="J14" s="1">
        <v>294.60406494140625</v>
      </c>
      <c r="K14" s="1">
        <v>1909.982177734375</v>
      </c>
      <c r="L14" s="1">
        <v>0</v>
      </c>
      <c r="M14" s="1">
        <v>582.8433837890625</v>
      </c>
      <c r="N14" s="1">
        <v>453.601318359375</v>
      </c>
      <c r="O14">
        <f t="shared" si="3"/>
        <v>0.84575559480305396</v>
      </c>
      <c r="P14">
        <f t="shared" si="4"/>
        <v>1</v>
      </c>
      <c r="Q14">
        <f t="shared" si="5"/>
        <v>0.22174407229174559</v>
      </c>
      <c r="R14" s="1">
        <v>-1</v>
      </c>
      <c r="S14" s="1">
        <v>0.87</v>
      </c>
      <c r="T14" s="1">
        <v>0.92</v>
      </c>
      <c r="U14" s="1">
        <v>10.032867431640625</v>
      </c>
      <c r="V14">
        <f t="shared" si="6"/>
        <v>0.87501643371582039</v>
      </c>
      <c r="W14">
        <f t="shared" si="7"/>
        <v>1.6324261078609389E-2</v>
      </c>
      <c r="X14">
        <f t="shared" si="8"/>
        <v>0.22174407229174559</v>
      </c>
      <c r="Y14">
        <f t="shared" si="9"/>
        <v>0.69484354849822072</v>
      </c>
      <c r="Z14">
        <f t="shared" si="10"/>
        <v>2.2770075647382124</v>
      </c>
      <c r="AA14" s="1">
        <v>1298.7958984375</v>
      </c>
      <c r="AB14" s="1">
        <v>0.5</v>
      </c>
      <c r="AC14">
        <f t="shared" si="11"/>
        <v>126.00249403043874</v>
      </c>
      <c r="AD14">
        <f t="shared" si="12"/>
        <v>1.4097577351166966</v>
      </c>
      <c r="AE14">
        <f t="shared" si="13"/>
        <v>0.71729980201552745</v>
      </c>
      <c r="AF14">
        <f t="shared" si="14"/>
        <v>24.346551895141602</v>
      </c>
      <c r="AG14" s="1">
        <v>2</v>
      </c>
      <c r="AH14">
        <f t="shared" si="15"/>
        <v>4.644859790802002</v>
      </c>
      <c r="AI14" s="1">
        <v>1</v>
      </c>
      <c r="AJ14">
        <f t="shared" si="16"/>
        <v>9.2897195816040039</v>
      </c>
      <c r="AK14" s="1">
        <v>22.734634399414063</v>
      </c>
      <c r="AL14" s="1">
        <v>24.346551895141602</v>
      </c>
      <c r="AM14" s="1">
        <v>23.020666122436523</v>
      </c>
      <c r="AN14" s="1">
        <v>400.29681396484375</v>
      </c>
      <c r="AO14" s="1">
        <v>393.04025268554688</v>
      </c>
      <c r="AP14" s="1">
        <v>22.514310836791992</v>
      </c>
      <c r="AQ14" s="1">
        <v>23.065757751464844</v>
      </c>
      <c r="AR14" s="1">
        <v>82.336601257324219</v>
      </c>
      <c r="AS14" s="1">
        <v>84.353279113769531</v>
      </c>
      <c r="AT14" s="1">
        <v>499.50070190429688</v>
      </c>
      <c r="AU14" s="1">
        <v>1300</v>
      </c>
      <c r="AV14" s="1">
        <v>9.8661836236715317E-3</v>
      </c>
      <c r="AW14" s="1">
        <v>101.47476959228516</v>
      </c>
      <c r="AX14" s="1">
        <v>0.52592378854751587</v>
      </c>
      <c r="AY14" s="1">
        <v>-1.3060706667602062E-2</v>
      </c>
      <c r="AZ14" s="1">
        <v>1</v>
      </c>
      <c r="BA14" s="1">
        <v>-1.355140209197998</v>
      </c>
      <c r="BB14" s="1">
        <v>7.355140209197998</v>
      </c>
      <c r="BC14" s="1">
        <v>1</v>
      </c>
      <c r="BD14" s="1">
        <v>0</v>
      </c>
      <c r="BE14" s="1">
        <v>0.15999999642372131</v>
      </c>
      <c r="BF14" s="1">
        <v>111115</v>
      </c>
      <c r="BG14">
        <f t="shared" si="17"/>
        <v>2.4975035095214841</v>
      </c>
      <c r="BH14">
        <f t="shared" si="18"/>
        <v>1.4097577351166967E-3</v>
      </c>
      <c r="BI14">
        <f t="shared" si="19"/>
        <v>297.49655189514158</v>
      </c>
      <c r="BJ14">
        <f t="shared" si="20"/>
        <v>295.88463439941404</v>
      </c>
      <c r="BK14">
        <f t="shared" si="21"/>
        <v>207.99999535083771</v>
      </c>
      <c r="BL14">
        <f t="shared" si="22"/>
        <v>0.51056847461734844</v>
      </c>
      <c r="BM14">
        <f t="shared" si="23"/>
        <v>3.0578922553168879</v>
      </c>
      <c r="BN14">
        <f t="shared" si="24"/>
        <v>30.134507992510592</v>
      </c>
      <c r="BO14">
        <f t="shared" si="25"/>
        <v>7.0687502410457483</v>
      </c>
      <c r="BP14">
        <f t="shared" si="26"/>
        <v>23.540593147277832</v>
      </c>
      <c r="BQ14">
        <f t="shared" si="27"/>
        <v>2.9133139140943292</v>
      </c>
      <c r="BR14">
        <f t="shared" si="28"/>
        <v>0.19413021329811037</v>
      </c>
      <c r="BS14">
        <f t="shared" si="29"/>
        <v>2.3405924533013605</v>
      </c>
      <c r="BT14">
        <f t="shared" si="30"/>
        <v>0.57272146079296871</v>
      </c>
      <c r="BU14">
        <f t="shared" si="31"/>
        <v>0.12169695967521973</v>
      </c>
      <c r="BV14">
        <f t="shared" si="32"/>
        <v>24.858924183554034</v>
      </c>
      <c r="BW14">
        <f t="shared" si="33"/>
        <v>0.62328578979518057</v>
      </c>
      <c r="BX14">
        <f t="shared" si="34"/>
        <v>76.405244025743158</v>
      </c>
      <c r="BY14">
        <f t="shared" si="35"/>
        <v>390.48706321397043</v>
      </c>
      <c r="BZ14">
        <f t="shared" si="36"/>
        <v>3.4377033536191356E-2</v>
      </c>
      <c r="CA14">
        <f t="shared" si="37"/>
        <v>1615.3781127929688</v>
      </c>
      <c r="CB14">
        <f t="shared" si="38"/>
        <v>1137.5213638305665</v>
      </c>
      <c r="CC14">
        <f t="shared" si="39"/>
        <v>582.8433837890625</v>
      </c>
      <c r="CD14">
        <f t="shared" si="40"/>
        <v>0.44838457829549649</v>
      </c>
      <c r="CE14">
        <f t="shared" si="41"/>
        <v>0.82156541767840718</v>
      </c>
    </row>
    <row r="15" spans="1:83" x14ac:dyDescent="0.25">
      <c r="A15" s="1">
        <v>3</v>
      </c>
      <c r="B15" s="1" t="s">
        <v>98</v>
      </c>
      <c r="C15" s="1">
        <v>2793.0000076498836</v>
      </c>
      <c r="D15" s="1">
        <v>0</v>
      </c>
      <c r="E15">
        <f t="shared" si="0"/>
        <v>16.165808456596242</v>
      </c>
      <c r="F15">
        <f t="shared" si="1"/>
        <v>0.20152788790652121</v>
      </c>
      <c r="G15">
        <f t="shared" si="2"/>
        <v>259.02805240482587</v>
      </c>
      <c r="H15" s="1">
        <v>2</v>
      </c>
      <c r="I15" s="1">
        <v>0</v>
      </c>
      <c r="J15" s="1">
        <v>294.60406494140625</v>
      </c>
      <c r="K15" s="1">
        <v>1909.982177734375</v>
      </c>
      <c r="L15" s="1">
        <v>0</v>
      </c>
      <c r="M15" s="1">
        <v>623.9437255859375</v>
      </c>
      <c r="N15" s="1">
        <v>462.1531982421875</v>
      </c>
      <c r="O15">
        <f t="shared" si="3"/>
        <v>0.84575559480305396</v>
      </c>
      <c r="P15">
        <f t="shared" si="4"/>
        <v>1</v>
      </c>
      <c r="Q15">
        <f t="shared" si="5"/>
        <v>0.25930307607759756</v>
      </c>
      <c r="R15" s="1">
        <v>-1</v>
      </c>
      <c r="S15" s="1">
        <v>0.87</v>
      </c>
      <c r="T15" s="1">
        <v>0.92</v>
      </c>
      <c r="U15" s="1">
        <v>9.7266387939453125</v>
      </c>
      <c r="V15">
        <f t="shared" si="6"/>
        <v>0.87486331939697271</v>
      </c>
      <c r="W15">
        <f t="shared" si="7"/>
        <v>1.7837392503601508E-2</v>
      </c>
      <c r="X15">
        <f t="shared" si="8"/>
        <v>0.25930307607759756</v>
      </c>
      <c r="Y15">
        <f t="shared" si="9"/>
        <v>0.67332484414799043</v>
      </c>
      <c r="Z15">
        <f t="shared" si="10"/>
        <v>2.0611449388977112</v>
      </c>
      <c r="AA15" s="1">
        <v>1101.4742431640625</v>
      </c>
      <c r="AB15" s="1">
        <v>0.5</v>
      </c>
      <c r="AC15">
        <f t="shared" si="11"/>
        <v>124.93733195901434</v>
      </c>
      <c r="AD15">
        <f t="shared" si="12"/>
        <v>1.3759047474134765</v>
      </c>
      <c r="AE15">
        <f t="shared" si="13"/>
        <v>0.68914048918232229</v>
      </c>
      <c r="AF15">
        <f t="shared" si="14"/>
        <v>24.212541580200195</v>
      </c>
      <c r="AG15" s="1">
        <v>2</v>
      </c>
      <c r="AH15">
        <f t="shared" si="15"/>
        <v>4.644859790802002</v>
      </c>
      <c r="AI15" s="1">
        <v>1</v>
      </c>
      <c r="AJ15">
        <f t="shared" si="16"/>
        <v>9.2897195816040039</v>
      </c>
      <c r="AK15" s="1">
        <v>22.774559020996094</v>
      </c>
      <c r="AL15" s="1">
        <v>24.212541580200195</v>
      </c>
      <c r="AM15" s="1">
        <v>23.011676788330078</v>
      </c>
      <c r="AN15" s="1">
        <v>400.0762939453125</v>
      </c>
      <c r="AO15" s="1">
        <v>393.3876953125</v>
      </c>
      <c r="AP15" s="1">
        <v>22.562032699584961</v>
      </c>
      <c r="AQ15" s="1">
        <v>23.10014533996582</v>
      </c>
      <c r="AR15" s="1">
        <v>82.318778991699219</v>
      </c>
      <c r="AS15" s="1">
        <v>84.2821044921875</v>
      </c>
      <c r="AT15" s="1">
        <v>499.56869506835938</v>
      </c>
      <c r="AU15" s="1">
        <v>1100</v>
      </c>
      <c r="AV15" s="1">
        <v>0.23819804191589355</v>
      </c>
      <c r="AW15" s="1">
        <v>101.48360443115234</v>
      </c>
      <c r="AX15" s="1">
        <v>0.54648804664611816</v>
      </c>
      <c r="AY15" s="1">
        <v>-1.4220374636352062E-2</v>
      </c>
      <c r="AZ15" s="1">
        <v>1</v>
      </c>
      <c r="BA15" s="1">
        <v>-1.355140209197998</v>
      </c>
      <c r="BB15" s="1">
        <v>7.355140209197998</v>
      </c>
      <c r="BC15" s="1">
        <v>1</v>
      </c>
      <c r="BD15" s="1">
        <v>0</v>
      </c>
      <c r="BE15" s="1">
        <v>0.15999999642372131</v>
      </c>
      <c r="BF15" s="1">
        <v>111115</v>
      </c>
      <c r="BG15">
        <f t="shared" si="17"/>
        <v>2.4978434753417966</v>
      </c>
      <c r="BH15">
        <f t="shared" si="18"/>
        <v>1.3759047474134764E-3</v>
      </c>
      <c r="BI15">
        <f t="shared" si="19"/>
        <v>297.36254158020017</v>
      </c>
      <c r="BJ15">
        <f t="shared" si="20"/>
        <v>295.92455902099607</v>
      </c>
      <c r="BK15">
        <f t="shared" si="21"/>
        <v>175.99999606609344</v>
      </c>
      <c r="BL15">
        <f t="shared" si="22"/>
        <v>0.39646715692589934</v>
      </c>
      <c r="BM15">
        <f t="shared" si="23"/>
        <v>3.0334265011655406</v>
      </c>
      <c r="BN15">
        <f t="shared" si="24"/>
        <v>29.890803723112263</v>
      </c>
      <c r="BO15">
        <f t="shared" si="25"/>
        <v>6.7906583831464431</v>
      </c>
      <c r="BP15">
        <f t="shared" si="26"/>
        <v>23.493550300598145</v>
      </c>
      <c r="BQ15">
        <f t="shared" si="27"/>
        <v>2.9050629078504846</v>
      </c>
      <c r="BR15">
        <f t="shared" si="28"/>
        <v>0.19724884137080193</v>
      </c>
      <c r="BS15">
        <f t="shared" si="29"/>
        <v>2.3442860119832183</v>
      </c>
      <c r="BT15">
        <f t="shared" si="30"/>
        <v>0.56077689586726631</v>
      </c>
      <c r="BU15">
        <f t="shared" si="31"/>
        <v>0.12365796052538533</v>
      </c>
      <c r="BV15">
        <f t="shared" si="32"/>
        <v>26.28710040682315</v>
      </c>
      <c r="BW15">
        <f t="shared" si="33"/>
        <v>0.65845489193315698</v>
      </c>
      <c r="BX15">
        <f t="shared" si="34"/>
        <v>77.158973218342979</v>
      </c>
      <c r="BY15">
        <f t="shared" si="35"/>
        <v>391.03844879061126</v>
      </c>
      <c r="BZ15">
        <f t="shared" si="36"/>
        <v>3.1898070013654377E-2</v>
      </c>
      <c r="CA15">
        <f t="shared" si="37"/>
        <v>1615.3781127929688</v>
      </c>
      <c r="CB15">
        <f t="shared" si="38"/>
        <v>962.34965133666992</v>
      </c>
      <c r="CC15">
        <f t="shared" si="39"/>
        <v>623.9437255859375</v>
      </c>
      <c r="CD15">
        <f t="shared" si="40"/>
        <v>0.491257345158853</v>
      </c>
      <c r="CE15">
        <f t="shared" si="41"/>
        <v>0.79612224652771413</v>
      </c>
    </row>
    <row r="16" spans="1:83" x14ac:dyDescent="0.25">
      <c r="A16" s="1">
        <v>4</v>
      </c>
      <c r="B16" s="1" t="s">
        <v>99</v>
      </c>
      <c r="C16" s="1">
        <v>2887.0000076498836</v>
      </c>
      <c r="D16" s="1">
        <v>0</v>
      </c>
      <c r="E16">
        <f t="shared" si="0"/>
        <v>15.638692056564176</v>
      </c>
      <c r="F16">
        <f t="shared" si="1"/>
        <v>0.19528411494342016</v>
      </c>
      <c r="G16">
        <f t="shared" si="2"/>
        <v>259.62593977154904</v>
      </c>
      <c r="H16" s="1">
        <v>3</v>
      </c>
      <c r="I16" s="1">
        <v>0</v>
      </c>
      <c r="J16" s="1">
        <v>294.60406494140625</v>
      </c>
      <c r="K16" s="1">
        <v>1909.982177734375</v>
      </c>
      <c r="L16" s="1">
        <v>0</v>
      </c>
      <c r="M16" s="1">
        <v>690.6029052734375</v>
      </c>
      <c r="N16" s="1">
        <v>476.2606201171875</v>
      </c>
      <c r="O16">
        <f t="shared" si="3"/>
        <v>0.84575559480305396</v>
      </c>
      <c r="P16">
        <f t="shared" si="4"/>
        <v>1</v>
      </c>
      <c r="Q16">
        <f t="shared" si="5"/>
        <v>0.31036979937317705</v>
      </c>
      <c r="R16" s="1">
        <v>-1</v>
      </c>
      <c r="S16" s="1">
        <v>0.87</v>
      </c>
      <c r="T16" s="1">
        <v>0.92</v>
      </c>
      <c r="U16" s="1">
        <v>9.7491493225097656</v>
      </c>
      <c r="V16">
        <f t="shared" si="6"/>
        <v>0.87487457466125496</v>
      </c>
      <c r="W16">
        <f t="shared" si="7"/>
        <v>2.1131526911229347E-2</v>
      </c>
      <c r="X16">
        <f t="shared" si="8"/>
        <v>0.31036979937317705</v>
      </c>
      <c r="Y16">
        <f t="shared" si="9"/>
        <v>0.63842442441393243</v>
      </c>
      <c r="Z16">
        <f t="shared" si="10"/>
        <v>1.7656735341681427</v>
      </c>
      <c r="AA16" s="1">
        <v>900.01214599609375</v>
      </c>
      <c r="AB16" s="1">
        <v>0.5</v>
      </c>
      <c r="AC16">
        <f t="shared" si="11"/>
        <v>122.1922398258144</v>
      </c>
      <c r="AD16">
        <f t="shared" si="12"/>
        <v>1.2999580438994822</v>
      </c>
      <c r="AE16">
        <f t="shared" si="13"/>
        <v>0.6714950418371779</v>
      </c>
      <c r="AF16">
        <f t="shared" si="14"/>
        <v>24.131881713867188</v>
      </c>
      <c r="AG16" s="1">
        <v>2</v>
      </c>
      <c r="AH16">
        <f t="shared" si="15"/>
        <v>4.644859790802002</v>
      </c>
      <c r="AI16" s="1">
        <v>1</v>
      </c>
      <c r="AJ16">
        <f t="shared" si="16"/>
        <v>9.2897195816040039</v>
      </c>
      <c r="AK16" s="1">
        <v>22.804244995117188</v>
      </c>
      <c r="AL16" s="1">
        <v>24.131881713867188</v>
      </c>
      <c r="AM16" s="1">
        <v>23.014028549194336</v>
      </c>
      <c r="AN16" s="1">
        <v>400.06982421875</v>
      </c>
      <c r="AO16" s="1">
        <v>393.6043701171875</v>
      </c>
      <c r="AP16" s="1">
        <v>22.622079849243164</v>
      </c>
      <c r="AQ16" s="1">
        <v>23.130453109741211</v>
      </c>
      <c r="AR16" s="1">
        <v>82.386871337890625</v>
      </c>
      <c r="AS16" s="1">
        <v>84.238304138183594</v>
      </c>
      <c r="AT16" s="1">
        <v>499.58938598632813</v>
      </c>
      <c r="AU16" s="1">
        <v>900</v>
      </c>
      <c r="AV16" s="1">
        <v>0.30585002899169922</v>
      </c>
      <c r="AW16" s="1">
        <v>101.48043060302734</v>
      </c>
      <c r="AX16" s="1">
        <v>0.5708853006362915</v>
      </c>
      <c r="AY16" s="1">
        <v>-1.2873977422714233E-2</v>
      </c>
      <c r="AZ16" s="1">
        <v>1</v>
      </c>
      <c r="BA16" s="1">
        <v>-1.355140209197998</v>
      </c>
      <c r="BB16" s="1">
        <v>7.355140209197998</v>
      </c>
      <c r="BC16" s="1">
        <v>1</v>
      </c>
      <c r="BD16" s="1">
        <v>0</v>
      </c>
      <c r="BE16" s="1">
        <v>0.15999999642372131</v>
      </c>
      <c r="BF16" s="1">
        <v>111115</v>
      </c>
      <c r="BG16">
        <f t="shared" si="17"/>
        <v>2.4979469299316404</v>
      </c>
      <c r="BH16">
        <f t="shared" si="18"/>
        <v>1.2999580438994823E-3</v>
      </c>
      <c r="BI16">
        <f t="shared" si="19"/>
        <v>297.28188171386716</v>
      </c>
      <c r="BJ16">
        <f t="shared" si="20"/>
        <v>295.95424499511716</v>
      </c>
      <c r="BK16">
        <f t="shared" si="21"/>
        <v>143.99999678134918</v>
      </c>
      <c r="BL16">
        <f t="shared" si="22"/>
        <v>0.28688870445773473</v>
      </c>
      <c r="BM16">
        <f t="shared" si="23"/>
        <v>3.0187833834568489</v>
      </c>
      <c r="BN16">
        <f t="shared" si="24"/>
        <v>29.747443576247434</v>
      </c>
      <c r="BO16">
        <f t="shared" si="25"/>
        <v>6.6169904665062234</v>
      </c>
      <c r="BP16">
        <f t="shared" si="26"/>
        <v>23.468063354492188</v>
      </c>
      <c r="BQ16">
        <f t="shared" si="27"/>
        <v>2.9006012065597351</v>
      </c>
      <c r="BR16">
        <f t="shared" si="28"/>
        <v>0.1912634643702299</v>
      </c>
      <c r="BS16">
        <f t="shared" si="29"/>
        <v>2.347288341619671</v>
      </c>
      <c r="BT16">
        <f t="shared" si="30"/>
        <v>0.55331286494006404</v>
      </c>
      <c r="BU16">
        <f t="shared" si="31"/>
        <v>0.11989450848956378</v>
      </c>
      <c r="BV16">
        <f t="shared" si="32"/>
        <v>26.346952163732439</v>
      </c>
      <c r="BW16">
        <f t="shared" si="33"/>
        <v>0.65961142579349619</v>
      </c>
      <c r="BX16">
        <f t="shared" si="34"/>
        <v>77.622438030757607</v>
      </c>
      <c r="BY16">
        <f t="shared" si="35"/>
        <v>391.33172516909138</v>
      </c>
      <c r="BZ16">
        <f t="shared" si="36"/>
        <v>3.1020061164686596E-2</v>
      </c>
      <c r="CA16">
        <f t="shared" si="37"/>
        <v>1615.3781127929688</v>
      </c>
      <c r="CB16">
        <f t="shared" si="38"/>
        <v>787.38711719512946</v>
      </c>
      <c r="CC16">
        <f t="shared" si="39"/>
        <v>690.6029052734375</v>
      </c>
      <c r="CD16">
        <f t="shared" si="40"/>
        <v>0.54126998194371345</v>
      </c>
      <c r="CE16">
        <f t="shared" si="41"/>
        <v>0.75485687394429646</v>
      </c>
    </row>
    <row r="17" spans="1:83" x14ac:dyDescent="0.25">
      <c r="A17" s="1">
        <v>5</v>
      </c>
      <c r="B17" s="1" t="s">
        <v>100</v>
      </c>
      <c r="C17" s="1">
        <v>2976.0000076498836</v>
      </c>
      <c r="D17" s="1">
        <v>0</v>
      </c>
      <c r="E17">
        <f t="shared" si="0"/>
        <v>16.266175411577311</v>
      </c>
      <c r="F17">
        <f t="shared" si="1"/>
        <v>0.1950667468122276</v>
      </c>
      <c r="G17">
        <f t="shared" si="2"/>
        <v>254.71368564217767</v>
      </c>
      <c r="H17" s="1">
        <v>4</v>
      </c>
      <c r="I17" s="1">
        <v>0</v>
      </c>
      <c r="J17" s="1">
        <v>294.60406494140625</v>
      </c>
      <c r="K17" s="1">
        <v>1909.982177734375</v>
      </c>
      <c r="L17" s="1">
        <v>0</v>
      </c>
      <c r="M17" s="1">
        <v>785.81243896484375</v>
      </c>
      <c r="N17" s="1">
        <v>495.95431518554688</v>
      </c>
      <c r="O17">
        <f t="shared" si="3"/>
        <v>0.84575559480305396</v>
      </c>
      <c r="P17">
        <f t="shared" si="4"/>
        <v>1</v>
      </c>
      <c r="Q17">
        <f t="shared" si="5"/>
        <v>0.36886425997675604</v>
      </c>
      <c r="R17" s="1">
        <v>-1</v>
      </c>
      <c r="S17" s="1">
        <v>0.87</v>
      </c>
      <c r="T17" s="1">
        <v>0.92</v>
      </c>
      <c r="U17" s="1">
        <v>9.7278585433959961</v>
      </c>
      <c r="V17">
        <f t="shared" si="6"/>
        <v>0.87486392927169798</v>
      </c>
      <c r="W17">
        <f t="shared" si="7"/>
        <v>2.8194058582590855E-2</v>
      </c>
      <c r="X17">
        <f t="shared" si="8"/>
        <v>0.36886425997675604</v>
      </c>
      <c r="Y17">
        <f t="shared" si="9"/>
        <v>0.58857603587852525</v>
      </c>
      <c r="Z17">
        <f t="shared" si="10"/>
        <v>1.4305827739891823</v>
      </c>
      <c r="AA17" s="1">
        <v>701.007080078125</v>
      </c>
      <c r="AB17" s="1">
        <v>0.5</v>
      </c>
      <c r="AC17">
        <f t="shared" si="11"/>
        <v>113.10960795780487</v>
      </c>
      <c r="AD17">
        <f t="shared" si="12"/>
        <v>1.2144420477814108</v>
      </c>
      <c r="AE17">
        <f t="shared" si="13"/>
        <v>0.62811790377529597</v>
      </c>
      <c r="AF17">
        <f t="shared" si="14"/>
        <v>23.904575347900391</v>
      </c>
      <c r="AG17" s="1">
        <v>2</v>
      </c>
      <c r="AH17">
        <f t="shared" si="15"/>
        <v>4.644859790802002</v>
      </c>
      <c r="AI17" s="1">
        <v>1</v>
      </c>
      <c r="AJ17">
        <f t="shared" si="16"/>
        <v>9.2897195816040039</v>
      </c>
      <c r="AK17" s="1">
        <v>22.828554153442383</v>
      </c>
      <c r="AL17" s="1">
        <v>23.904575347900391</v>
      </c>
      <c r="AM17" s="1">
        <v>23.014406204223633</v>
      </c>
      <c r="AN17" s="1">
        <v>400.524169921875</v>
      </c>
      <c r="AO17" s="1">
        <v>393.82110595703125</v>
      </c>
      <c r="AP17" s="1">
        <v>22.680013656616211</v>
      </c>
      <c r="AQ17" s="1">
        <v>23.154916763305664</v>
      </c>
      <c r="AR17" s="1">
        <v>82.474891662597656</v>
      </c>
      <c r="AS17" s="1">
        <v>84.201850891113281</v>
      </c>
      <c r="AT17" s="1">
        <v>499.60580444335938</v>
      </c>
      <c r="AU17" s="1">
        <v>700</v>
      </c>
      <c r="AV17" s="1">
        <v>0.37632805109024048</v>
      </c>
      <c r="AW17" s="1">
        <v>101.47874450683594</v>
      </c>
      <c r="AX17" s="1">
        <v>0.54801392555236816</v>
      </c>
      <c r="AY17" s="1">
        <v>-1.447643619030714E-2</v>
      </c>
      <c r="AZ17" s="1">
        <v>1</v>
      </c>
      <c r="BA17" s="1">
        <v>-1.355140209197998</v>
      </c>
      <c r="BB17" s="1">
        <v>7.355140209197998</v>
      </c>
      <c r="BC17" s="1">
        <v>1</v>
      </c>
      <c r="BD17" s="1">
        <v>0</v>
      </c>
      <c r="BE17" s="1">
        <v>0.15999999642372131</v>
      </c>
      <c r="BF17" s="1">
        <v>111115</v>
      </c>
      <c r="BG17">
        <f t="shared" si="17"/>
        <v>2.4980290222167967</v>
      </c>
      <c r="BH17">
        <f t="shared" si="18"/>
        <v>1.2144420477814108E-3</v>
      </c>
      <c r="BI17">
        <f t="shared" si="19"/>
        <v>297.05457534790037</v>
      </c>
      <c r="BJ17">
        <f t="shared" si="20"/>
        <v>295.97855415344236</v>
      </c>
      <c r="BK17">
        <f t="shared" si="21"/>
        <v>111.99999749660492</v>
      </c>
      <c r="BL17">
        <f t="shared" si="22"/>
        <v>0.18538853090635932</v>
      </c>
      <c r="BM17">
        <f t="shared" si="23"/>
        <v>2.9778497860758439</v>
      </c>
      <c r="BN17">
        <f t="shared" si="24"/>
        <v>29.344566692734816</v>
      </c>
      <c r="BO17">
        <f t="shared" si="25"/>
        <v>6.1896499294291516</v>
      </c>
      <c r="BP17">
        <f t="shared" si="26"/>
        <v>23.366564750671387</v>
      </c>
      <c r="BQ17">
        <f t="shared" si="27"/>
        <v>2.8828924354178573</v>
      </c>
      <c r="BR17">
        <f t="shared" si="28"/>
        <v>0.19105494998366798</v>
      </c>
      <c r="BS17">
        <f t="shared" si="29"/>
        <v>2.349731882300548</v>
      </c>
      <c r="BT17">
        <f t="shared" si="30"/>
        <v>0.53316055311730937</v>
      </c>
      <c r="BU17">
        <f t="shared" si="31"/>
        <v>0.11976341257751014</v>
      </c>
      <c r="BV17">
        <f t="shared" si="32"/>
        <v>25.848025027677071</v>
      </c>
      <c r="BW17">
        <f t="shared" si="33"/>
        <v>0.6467751011546059</v>
      </c>
      <c r="BX17">
        <f t="shared" si="34"/>
        <v>78.783885368012491</v>
      </c>
      <c r="BY17">
        <f t="shared" si="35"/>
        <v>391.45727391530693</v>
      </c>
      <c r="BZ17">
        <f t="shared" si="36"/>
        <v>3.2736969891609416E-2</v>
      </c>
      <c r="CA17">
        <f t="shared" si="37"/>
        <v>1615.3781127929688</v>
      </c>
      <c r="CB17">
        <f t="shared" si="38"/>
        <v>612.40475049018858</v>
      </c>
      <c r="CC17">
        <f t="shared" si="39"/>
        <v>785.81243896484375</v>
      </c>
      <c r="CD17">
        <f t="shared" si="40"/>
        <v>0.59009198358142523</v>
      </c>
      <c r="CE17">
        <f t="shared" si="41"/>
        <v>0.69591740154622728</v>
      </c>
    </row>
    <row r="18" spans="1:83" x14ac:dyDescent="0.25">
      <c r="A18" s="1">
        <v>6</v>
      </c>
      <c r="B18" s="1" t="s">
        <v>101</v>
      </c>
      <c r="C18" s="1">
        <v>3066.5000076843426</v>
      </c>
      <c r="D18" s="1">
        <v>0</v>
      </c>
      <c r="E18">
        <f t="shared" si="0"/>
        <v>13.91368249614815</v>
      </c>
      <c r="F18">
        <f t="shared" si="1"/>
        <v>0.17985170136879375</v>
      </c>
      <c r="G18">
        <f t="shared" si="2"/>
        <v>265.30555887673921</v>
      </c>
      <c r="H18" s="1">
        <v>5</v>
      </c>
      <c r="I18" s="1">
        <v>0</v>
      </c>
      <c r="J18" s="1">
        <v>294.60406494140625</v>
      </c>
      <c r="K18" s="1">
        <v>1909.982177734375</v>
      </c>
      <c r="L18" s="1">
        <v>0</v>
      </c>
      <c r="M18" s="1">
        <v>888.25787353515625</v>
      </c>
      <c r="N18" s="1">
        <v>511.39404296875</v>
      </c>
      <c r="O18">
        <f t="shared" si="3"/>
        <v>0.84575559480305396</v>
      </c>
      <c r="P18">
        <f t="shared" si="4"/>
        <v>1</v>
      </c>
      <c r="Q18">
        <f t="shared" si="5"/>
        <v>0.42427299750976022</v>
      </c>
      <c r="R18" s="1">
        <v>-1</v>
      </c>
      <c r="S18" s="1">
        <v>0.87</v>
      </c>
      <c r="T18" s="1">
        <v>0.92</v>
      </c>
      <c r="U18" s="1">
        <v>9.6391735076904297</v>
      </c>
      <c r="V18">
        <f t="shared" si="6"/>
        <v>0.87481958675384519</v>
      </c>
      <c r="W18">
        <f t="shared" si="7"/>
        <v>3.0995861052048872E-2</v>
      </c>
      <c r="X18">
        <f t="shared" si="8"/>
        <v>0.42427299750976022</v>
      </c>
      <c r="Y18">
        <f t="shared" si="9"/>
        <v>0.5349391822133075</v>
      </c>
      <c r="Z18">
        <f t="shared" si="10"/>
        <v>1.1502564003546432</v>
      </c>
      <c r="AA18" s="1">
        <v>549.49407958984375</v>
      </c>
      <c r="AB18" s="1">
        <v>0.5</v>
      </c>
      <c r="AC18">
        <f t="shared" si="11"/>
        <v>101.97575099818623</v>
      </c>
      <c r="AD18">
        <f t="shared" si="12"/>
        <v>1.0790295105951375</v>
      </c>
      <c r="AE18">
        <f t="shared" si="13"/>
        <v>0.60445100561808118</v>
      </c>
      <c r="AF18">
        <f t="shared" si="14"/>
        <v>23.773258209228516</v>
      </c>
      <c r="AG18" s="1">
        <v>2</v>
      </c>
      <c r="AH18">
        <f t="shared" si="15"/>
        <v>4.644859790802002</v>
      </c>
      <c r="AI18" s="1">
        <v>1</v>
      </c>
      <c r="AJ18">
        <f t="shared" si="16"/>
        <v>9.2897195816040039</v>
      </c>
      <c r="AK18" s="1">
        <v>22.810874938964844</v>
      </c>
      <c r="AL18" s="1">
        <v>23.773258209228516</v>
      </c>
      <c r="AM18" s="1">
        <v>23.015052795410156</v>
      </c>
      <c r="AN18" s="1">
        <v>400.09677124023438</v>
      </c>
      <c r="AO18" s="1">
        <v>394.35525512695313</v>
      </c>
      <c r="AP18" s="1">
        <v>22.733116149902344</v>
      </c>
      <c r="AQ18" s="1">
        <v>23.155162811279297</v>
      </c>
      <c r="AR18" s="1">
        <v>82.764228820800781</v>
      </c>
      <c r="AS18" s="1">
        <v>84.300773620605469</v>
      </c>
      <c r="AT18" s="1">
        <v>499.49188232421875</v>
      </c>
      <c r="AU18" s="1">
        <v>550</v>
      </c>
      <c r="AV18" s="1">
        <v>0.40028649568557739</v>
      </c>
      <c r="AW18" s="1">
        <v>101.48807525634766</v>
      </c>
      <c r="AX18" s="1">
        <v>0.52938902378082275</v>
      </c>
      <c r="AY18" s="1">
        <v>-1.224321685731411E-2</v>
      </c>
      <c r="AZ18" s="1">
        <v>1</v>
      </c>
      <c r="BA18" s="1">
        <v>-1.355140209197998</v>
      </c>
      <c r="BB18" s="1">
        <v>7.355140209197998</v>
      </c>
      <c r="BC18" s="1">
        <v>1</v>
      </c>
      <c r="BD18" s="1">
        <v>0</v>
      </c>
      <c r="BE18" s="1">
        <v>0.15999999642372131</v>
      </c>
      <c r="BF18" s="1">
        <v>111115</v>
      </c>
      <c r="BG18">
        <f t="shared" si="17"/>
        <v>2.4974594116210933</v>
      </c>
      <c r="BH18">
        <f t="shared" si="18"/>
        <v>1.0790295105951376E-3</v>
      </c>
      <c r="BI18">
        <f t="shared" si="19"/>
        <v>296.92325820922849</v>
      </c>
      <c r="BJ18">
        <f t="shared" si="20"/>
        <v>295.96087493896482</v>
      </c>
      <c r="BK18">
        <f t="shared" si="21"/>
        <v>87.999998033046722</v>
      </c>
      <c r="BL18">
        <f t="shared" si="22"/>
        <v>0.11843263119562916</v>
      </c>
      <c r="BM18">
        <f t="shared" si="23"/>
        <v>2.9544239115821771</v>
      </c>
      <c r="BN18">
        <f t="shared" si="24"/>
        <v>29.111044860390038</v>
      </c>
      <c r="BO18">
        <f t="shared" si="25"/>
        <v>5.9558820491107411</v>
      </c>
      <c r="BP18">
        <f t="shared" si="26"/>
        <v>23.29206657409668</v>
      </c>
      <c r="BQ18">
        <f t="shared" si="27"/>
        <v>2.8699547572932986</v>
      </c>
      <c r="BR18">
        <f t="shared" si="28"/>
        <v>0.17643585143022134</v>
      </c>
      <c r="BS18">
        <f t="shared" si="29"/>
        <v>2.3499729059640959</v>
      </c>
      <c r="BT18">
        <f t="shared" si="30"/>
        <v>0.51998185132920272</v>
      </c>
      <c r="BU18">
        <f t="shared" si="31"/>
        <v>0.11057429543365616</v>
      </c>
      <c r="BV18">
        <f t="shared" si="32"/>
        <v>26.925350525209886</v>
      </c>
      <c r="BW18">
        <f t="shared" si="33"/>
        <v>0.67275776201164228</v>
      </c>
      <c r="BX18">
        <f t="shared" si="34"/>
        <v>79.390807375662845</v>
      </c>
      <c r="BY18">
        <f t="shared" si="35"/>
        <v>392.33329190138966</v>
      </c>
      <c r="BZ18">
        <f t="shared" si="36"/>
        <v>2.8155104594474945E-2</v>
      </c>
      <c r="CA18">
        <f t="shared" si="37"/>
        <v>1615.3781127929688</v>
      </c>
      <c r="CB18">
        <f t="shared" si="38"/>
        <v>481.15077271461485</v>
      </c>
      <c r="CC18">
        <f t="shared" si="39"/>
        <v>888.25787353515625</v>
      </c>
      <c r="CD18">
        <f t="shared" si="40"/>
        <v>0.63482087558592959</v>
      </c>
      <c r="CE18">
        <f t="shared" si="41"/>
        <v>0.63249854390602711</v>
      </c>
    </row>
    <row r="19" spans="1:83" x14ac:dyDescent="0.25">
      <c r="A19" s="1">
        <v>7</v>
      </c>
      <c r="B19" s="1" t="s">
        <v>102</v>
      </c>
      <c r="C19" s="1">
        <v>3160.0000077188015</v>
      </c>
      <c r="D19" s="1">
        <v>0</v>
      </c>
      <c r="E19">
        <f t="shared" si="0"/>
        <v>12.20357481139021</v>
      </c>
      <c r="F19">
        <f t="shared" si="1"/>
        <v>0.17051667762484943</v>
      </c>
      <c r="G19">
        <f t="shared" si="2"/>
        <v>275.51904547314643</v>
      </c>
      <c r="H19" s="1">
        <v>6</v>
      </c>
      <c r="I19" s="1">
        <v>0</v>
      </c>
      <c r="J19" s="1">
        <v>294.60406494140625</v>
      </c>
      <c r="K19" s="1">
        <v>1909.982177734375</v>
      </c>
      <c r="L19" s="1">
        <v>0</v>
      </c>
      <c r="M19" s="1">
        <v>1000.8927001953125</v>
      </c>
      <c r="N19" s="1">
        <v>516.27667236328125</v>
      </c>
      <c r="O19">
        <f t="shared" si="3"/>
        <v>0.84575559480305396</v>
      </c>
      <c r="P19">
        <f t="shared" si="4"/>
        <v>1</v>
      </c>
      <c r="Q19">
        <f t="shared" si="5"/>
        <v>0.48418379686200541</v>
      </c>
      <c r="R19" s="1">
        <v>-1</v>
      </c>
      <c r="S19" s="1">
        <v>0.87</v>
      </c>
      <c r="T19" s="1">
        <v>0.92</v>
      </c>
      <c r="U19" s="1">
        <v>9.4168891906738281</v>
      </c>
      <c r="V19">
        <f t="shared" si="6"/>
        <v>0.87470844459533692</v>
      </c>
      <c r="W19">
        <f t="shared" si="7"/>
        <v>3.7737073687160214E-2</v>
      </c>
      <c r="X19">
        <f t="shared" si="8"/>
        <v>0.48418379686200541</v>
      </c>
      <c r="Y19">
        <f t="shared" si="9"/>
        <v>0.4759675185123593</v>
      </c>
      <c r="Z19">
        <f t="shared" si="10"/>
        <v>0.90827865700455634</v>
      </c>
      <c r="AA19" s="1">
        <v>398.91720581054688</v>
      </c>
      <c r="AB19" s="1">
        <v>0.5</v>
      </c>
      <c r="AC19">
        <f t="shared" si="11"/>
        <v>84.474638859048298</v>
      </c>
      <c r="AD19">
        <f t="shared" si="12"/>
        <v>0.96511825733599432</v>
      </c>
      <c r="AE19">
        <f t="shared" si="13"/>
        <v>0.56973669424078377</v>
      </c>
      <c r="AF19">
        <f t="shared" si="14"/>
        <v>23.578849792480469</v>
      </c>
      <c r="AG19" s="1">
        <v>2</v>
      </c>
      <c r="AH19">
        <f t="shared" si="15"/>
        <v>4.644859790802002</v>
      </c>
      <c r="AI19" s="1">
        <v>1</v>
      </c>
      <c r="AJ19">
        <f t="shared" si="16"/>
        <v>9.2897195816040039</v>
      </c>
      <c r="AK19" s="1">
        <v>22.786993026733398</v>
      </c>
      <c r="AL19" s="1">
        <v>23.578849792480469</v>
      </c>
      <c r="AM19" s="1">
        <v>23.012239456176758</v>
      </c>
      <c r="AN19" s="1">
        <v>399.95010375976563</v>
      </c>
      <c r="AO19" s="1">
        <v>394.91131591796875</v>
      </c>
      <c r="AP19" s="1">
        <v>22.782403945922852</v>
      </c>
      <c r="AQ19" s="1">
        <v>23.159877777099609</v>
      </c>
      <c r="AR19" s="1">
        <v>83.058563232421875</v>
      </c>
      <c r="AS19" s="1">
        <v>84.434738159179688</v>
      </c>
      <c r="AT19" s="1">
        <v>499.513427734375</v>
      </c>
      <c r="AU19" s="1">
        <v>400</v>
      </c>
      <c r="AV19" s="1">
        <v>0.29034596681594849</v>
      </c>
      <c r="AW19" s="1">
        <v>101.48163604736328</v>
      </c>
      <c r="AX19" s="1">
        <v>0.54228115081787109</v>
      </c>
      <c r="AY19" s="1">
        <v>-1.2018054723739624E-2</v>
      </c>
      <c r="AZ19" s="1">
        <v>1</v>
      </c>
      <c r="BA19" s="1">
        <v>-1.355140209197998</v>
      </c>
      <c r="BB19" s="1">
        <v>7.355140209197998</v>
      </c>
      <c r="BC19" s="1">
        <v>1</v>
      </c>
      <c r="BD19" s="1">
        <v>0</v>
      </c>
      <c r="BE19" s="1">
        <v>0.15999999642372131</v>
      </c>
      <c r="BF19" s="1">
        <v>111115</v>
      </c>
      <c r="BG19">
        <f t="shared" si="17"/>
        <v>2.497567138671875</v>
      </c>
      <c r="BH19">
        <f t="shared" si="18"/>
        <v>9.6511825733599436E-4</v>
      </c>
      <c r="BI19">
        <f t="shared" si="19"/>
        <v>296.72884979248045</v>
      </c>
      <c r="BJ19">
        <f t="shared" si="20"/>
        <v>295.93699302673338</v>
      </c>
      <c r="BK19">
        <f t="shared" si="21"/>
        <v>63.999998569488525</v>
      </c>
      <c r="BL19">
        <f t="shared" si="22"/>
        <v>5.0234682883472437E-2</v>
      </c>
      <c r="BM19">
        <f t="shared" si="23"/>
        <v>2.9200389817178234</v>
      </c>
      <c r="BN19">
        <f t="shared" si="24"/>
        <v>28.774062928538019</v>
      </c>
      <c r="BO19">
        <f t="shared" si="25"/>
        <v>5.6141851514384093</v>
      </c>
      <c r="BP19">
        <f t="shared" si="26"/>
        <v>23.182921409606934</v>
      </c>
      <c r="BQ19">
        <f t="shared" si="27"/>
        <v>2.8510918414313799</v>
      </c>
      <c r="BR19">
        <f t="shared" si="28"/>
        <v>0.16744318806798428</v>
      </c>
      <c r="BS19">
        <f t="shared" si="29"/>
        <v>2.3503022874770396</v>
      </c>
      <c r="BT19">
        <f t="shared" si="30"/>
        <v>0.50078955395434033</v>
      </c>
      <c r="BU19">
        <f t="shared" si="31"/>
        <v>0.10492385357731461</v>
      </c>
      <c r="BV19">
        <f t="shared" si="32"/>
        <v>27.960123496822781</v>
      </c>
      <c r="BW19">
        <f t="shared" si="33"/>
        <v>0.69767321007934202</v>
      </c>
      <c r="BX19">
        <f t="shared" si="34"/>
        <v>80.329632219625211</v>
      </c>
      <c r="BY19">
        <f t="shared" si="35"/>
        <v>393.1378688455726</v>
      </c>
      <c r="BZ19">
        <f t="shared" si="36"/>
        <v>2.4935493475667439E-2</v>
      </c>
      <c r="CA19">
        <f t="shared" si="37"/>
        <v>1615.3781127929688</v>
      </c>
      <c r="CB19">
        <f t="shared" si="38"/>
        <v>349.88337783813478</v>
      </c>
      <c r="CC19">
        <f t="shared" si="39"/>
        <v>1000.8927001953125</v>
      </c>
      <c r="CD19">
        <f t="shared" si="40"/>
        <v>0.68614445092665954</v>
      </c>
      <c r="CE19">
        <f t="shared" si="41"/>
        <v>0.56277194196178504</v>
      </c>
    </row>
    <row r="20" spans="1:83" x14ac:dyDescent="0.25">
      <c r="A20" s="1">
        <v>8</v>
      </c>
      <c r="B20" s="1" t="s">
        <v>103</v>
      </c>
      <c r="C20" s="1">
        <v>3262.0000077877194</v>
      </c>
      <c r="D20" s="1">
        <v>0</v>
      </c>
      <c r="E20">
        <f t="shared" si="0"/>
        <v>8.7844952248431554</v>
      </c>
      <c r="F20">
        <f t="shared" si="1"/>
        <v>0.16036521388027808</v>
      </c>
      <c r="G20">
        <f t="shared" si="2"/>
        <v>304.45674307669356</v>
      </c>
      <c r="H20" s="1">
        <v>7</v>
      </c>
      <c r="I20" s="1">
        <v>0</v>
      </c>
      <c r="J20" s="1">
        <v>294.60406494140625</v>
      </c>
      <c r="K20" s="1">
        <v>1909.982177734375</v>
      </c>
      <c r="L20" s="1">
        <v>0</v>
      </c>
      <c r="M20" s="1">
        <v>1077.733154296875</v>
      </c>
      <c r="N20" s="1">
        <v>496.46844482421875</v>
      </c>
      <c r="O20">
        <f t="shared" si="3"/>
        <v>0.84575559480305396</v>
      </c>
      <c r="P20">
        <f t="shared" si="4"/>
        <v>1</v>
      </c>
      <c r="Q20">
        <f t="shared" si="5"/>
        <v>0.53934010209779593</v>
      </c>
      <c r="R20" s="1">
        <v>-1</v>
      </c>
      <c r="S20" s="1">
        <v>0.87</v>
      </c>
      <c r="T20" s="1">
        <v>0.92</v>
      </c>
      <c r="U20" s="1">
        <v>8.8689403533935547</v>
      </c>
      <c r="V20">
        <f t="shared" si="6"/>
        <v>0.87443447017669684</v>
      </c>
      <c r="W20">
        <f t="shared" si="7"/>
        <v>4.4758049041072244E-2</v>
      </c>
      <c r="X20">
        <f t="shared" si="8"/>
        <v>0.53934010209779593</v>
      </c>
      <c r="Y20">
        <f t="shared" si="9"/>
        <v>0.43573653887426089</v>
      </c>
      <c r="Z20">
        <f t="shared" si="10"/>
        <v>0.77222178803663921</v>
      </c>
      <c r="AA20" s="1">
        <v>250.23561096191406</v>
      </c>
      <c r="AB20" s="1">
        <v>0.5</v>
      </c>
      <c r="AC20">
        <f t="shared" si="11"/>
        <v>59.007756188284766</v>
      </c>
      <c r="AD20">
        <f t="shared" si="12"/>
        <v>0.87688589190059596</v>
      </c>
      <c r="AE20">
        <f t="shared" si="13"/>
        <v>0.54994427380869038</v>
      </c>
      <c r="AF20">
        <f t="shared" si="14"/>
        <v>23.473163604736328</v>
      </c>
      <c r="AG20" s="1">
        <v>2</v>
      </c>
      <c r="AH20">
        <f t="shared" si="15"/>
        <v>4.644859790802002</v>
      </c>
      <c r="AI20" s="1">
        <v>1</v>
      </c>
      <c r="AJ20">
        <f t="shared" si="16"/>
        <v>9.2897195816040039</v>
      </c>
      <c r="AK20" s="1">
        <v>22.779611587524414</v>
      </c>
      <c r="AL20" s="1">
        <v>23.473163604736328</v>
      </c>
      <c r="AM20" s="1">
        <v>23.017160415649414</v>
      </c>
      <c r="AN20" s="1">
        <v>400.16531372070313</v>
      </c>
      <c r="AO20" s="1">
        <v>396.5087890625</v>
      </c>
      <c r="AP20" s="1">
        <v>22.826414108276367</v>
      </c>
      <c r="AQ20" s="1">
        <v>23.169384002685547</v>
      </c>
      <c r="AR20" s="1">
        <v>83.266258239746094</v>
      </c>
      <c r="AS20" s="1">
        <v>84.517341613769531</v>
      </c>
      <c r="AT20" s="1">
        <v>499.5009765625</v>
      </c>
      <c r="AU20" s="1">
        <v>250</v>
      </c>
      <c r="AV20" s="1">
        <v>0.26920539140701294</v>
      </c>
      <c r="AW20" s="1">
        <v>101.49382019042969</v>
      </c>
      <c r="AX20" s="1">
        <v>0.51408135890960693</v>
      </c>
      <c r="AY20" s="1">
        <v>-1.1413330212235451E-2</v>
      </c>
      <c r="AZ20" s="1">
        <v>1</v>
      </c>
      <c r="BA20" s="1">
        <v>-1.355140209197998</v>
      </c>
      <c r="BB20" s="1">
        <v>7.355140209197998</v>
      </c>
      <c r="BC20" s="1">
        <v>1</v>
      </c>
      <c r="BD20" s="1">
        <v>0</v>
      </c>
      <c r="BE20" s="1">
        <v>0.15999999642372131</v>
      </c>
      <c r="BF20" s="1">
        <v>111115</v>
      </c>
      <c r="BG20">
        <f t="shared" si="17"/>
        <v>2.4975048828124997</v>
      </c>
      <c r="BH20">
        <f t="shared" si="18"/>
        <v>8.7688589190059601E-4</v>
      </c>
      <c r="BI20">
        <f t="shared" si="19"/>
        <v>296.62316360473631</v>
      </c>
      <c r="BJ20">
        <f t="shared" si="20"/>
        <v>295.92961158752439</v>
      </c>
      <c r="BK20">
        <f t="shared" si="21"/>
        <v>39.999999105930328</v>
      </c>
      <c r="BL20">
        <f t="shared" si="22"/>
        <v>-2.5773962250940016E-2</v>
      </c>
      <c r="BM20">
        <f t="shared" si="23"/>
        <v>2.9014935677002756</v>
      </c>
      <c r="BN20">
        <f t="shared" si="24"/>
        <v>28.587884092413642</v>
      </c>
      <c r="BO20">
        <f t="shared" si="25"/>
        <v>5.418500089728095</v>
      </c>
      <c r="BP20">
        <f t="shared" si="26"/>
        <v>23.126387596130371</v>
      </c>
      <c r="BQ20">
        <f t="shared" si="27"/>
        <v>2.8413641379881955</v>
      </c>
      <c r="BR20">
        <f t="shared" si="28"/>
        <v>0.15764386244487549</v>
      </c>
      <c r="BS20">
        <f t="shared" si="29"/>
        <v>2.3515492938915852</v>
      </c>
      <c r="BT20">
        <f t="shared" si="30"/>
        <v>0.48981484409661036</v>
      </c>
      <c r="BU20">
        <f t="shared" si="31"/>
        <v>9.8768349148543169E-2</v>
      </c>
      <c r="BV20">
        <f t="shared" si="32"/>
        <v>30.900477937589788</v>
      </c>
      <c r="BW20">
        <f t="shared" si="33"/>
        <v>0.76784361778347199</v>
      </c>
      <c r="BX20">
        <f t="shared" si="34"/>
        <v>80.87282187226532</v>
      </c>
      <c r="BY20">
        <f t="shared" si="35"/>
        <v>395.2322092422628</v>
      </c>
      <c r="BZ20">
        <f t="shared" si="36"/>
        <v>1.7974924637810585E-2</v>
      </c>
      <c r="CA20">
        <f t="shared" si="37"/>
        <v>1615.3781127929688</v>
      </c>
      <c r="CB20">
        <f t="shared" si="38"/>
        <v>218.60861754417422</v>
      </c>
      <c r="CC20">
        <f t="shared" si="39"/>
        <v>1077.733154296875</v>
      </c>
      <c r="CD20">
        <f t="shared" si="40"/>
        <v>0.74223358239833614</v>
      </c>
      <c r="CE20">
        <f t="shared" si="41"/>
        <v>0.51520385032241878</v>
      </c>
    </row>
    <row r="21" spans="1:83" x14ac:dyDescent="0.25">
      <c r="A21" s="1">
        <v>9</v>
      </c>
      <c r="B21" s="1" t="s">
        <v>104</v>
      </c>
      <c r="C21" s="1">
        <v>3345.0000077877194</v>
      </c>
      <c r="D21" s="1">
        <v>0</v>
      </c>
      <c r="E21">
        <f t="shared" si="0"/>
        <v>5.1199053303061222</v>
      </c>
      <c r="F21">
        <f t="shared" si="1"/>
        <v>0.15618219180176851</v>
      </c>
      <c r="G21">
        <f t="shared" si="2"/>
        <v>341.37361944027498</v>
      </c>
      <c r="H21" s="1">
        <v>8</v>
      </c>
      <c r="I21" s="1">
        <v>0</v>
      </c>
      <c r="J21" s="1">
        <v>294.60406494140625</v>
      </c>
      <c r="K21" s="1">
        <v>1909.982177734375</v>
      </c>
      <c r="L21" s="1">
        <v>0</v>
      </c>
      <c r="M21" s="1">
        <v>1115.6214599609375</v>
      </c>
      <c r="N21" s="1">
        <v>467.06851196289063</v>
      </c>
      <c r="O21">
        <f t="shared" si="3"/>
        <v>0.84575559480305396</v>
      </c>
      <c r="P21">
        <f t="shared" si="4"/>
        <v>1</v>
      </c>
      <c r="Q21">
        <f t="shared" si="5"/>
        <v>0.58133782046533544</v>
      </c>
      <c r="R21" s="1">
        <v>-1</v>
      </c>
      <c r="S21" s="1">
        <v>0.87</v>
      </c>
      <c r="T21" s="1">
        <v>0.92</v>
      </c>
      <c r="U21" s="1">
        <v>8.1038703918457031</v>
      </c>
      <c r="V21">
        <f t="shared" si="6"/>
        <v>0.87405193519592284</v>
      </c>
      <c r="W21">
        <f t="shared" si="7"/>
        <v>4.6678426333513129E-2</v>
      </c>
      <c r="X21">
        <f t="shared" si="8"/>
        <v>0.58133782046533544</v>
      </c>
      <c r="Y21">
        <f t="shared" si="9"/>
        <v>0.4158995445264887</v>
      </c>
      <c r="Z21">
        <f t="shared" si="10"/>
        <v>0.71203427531884456</v>
      </c>
      <c r="AA21" s="1">
        <v>149.13534545898438</v>
      </c>
      <c r="AB21" s="1">
        <v>0.5</v>
      </c>
      <c r="AC21">
        <f t="shared" si="11"/>
        <v>37.889284629918045</v>
      </c>
      <c r="AD21">
        <f t="shared" si="12"/>
        <v>0.81923534777837181</v>
      </c>
      <c r="AE21">
        <f t="shared" si="13"/>
        <v>0.52734929079347559</v>
      </c>
      <c r="AF21">
        <f t="shared" si="14"/>
        <v>23.349128723144531</v>
      </c>
      <c r="AG21" s="1">
        <v>2</v>
      </c>
      <c r="AH21">
        <f t="shared" si="15"/>
        <v>4.644859790802002</v>
      </c>
      <c r="AI21" s="1">
        <v>1</v>
      </c>
      <c r="AJ21">
        <f t="shared" si="16"/>
        <v>9.2897195816040039</v>
      </c>
      <c r="AK21" s="1">
        <v>22.754562377929688</v>
      </c>
      <c r="AL21" s="1">
        <v>23.349128723144531</v>
      </c>
      <c r="AM21" s="1">
        <v>23.012163162231445</v>
      </c>
      <c r="AN21" s="1">
        <v>399.90621948242188</v>
      </c>
      <c r="AO21" s="1">
        <v>397.72540283203125</v>
      </c>
      <c r="AP21" s="1">
        <v>22.859306335449219</v>
      </c>
      <c r="AQ21" s="1">
        <v>23.179775238037109</v>
      </c>
      <c r="AR21" s="1">
        <v>83.509658813476563</v>
      </c>
      <c r="AS21" s="1">
        <v>84.680397033691406</v>
      </c>
      <c r="AT21" s="1">
        <v>499.42172241210938</v>
      </c>
      <c r="AU21" s="1">
        <v>150</v>
      </c>
      <c r="AV21" s="1">
        <v>0.31430581212043762</v>
      </c>
      <c r="AW21" s="1">
        <v>101.48979187011719</v>
      </c>
      <c r="AX21" s="1">
        <v>0.46891075372695923</v>
      </c>
      <c r="AY21" s="1">
        <v>-5.7313386350870132E-3</v>
      </c>
      <c r="AZ21" s="1">
        <v>1</v>
      </c>
      <c r="BA21" s="1">
        <v>-1.355140209197998</v>
      </c>
      <c r="BB21" s="1">
        <v>7.355140209197998</v>
      </c>
      <c r="BC21" s="1">
        <v>1</v>
      </c>
      <c r="BD21" s="1">
        <v>0</v>
      </c>
      <c r="BE21" s="1">
        <v>0.15999999642372131</v>
      </c>
      <c r="BF21" s="1">
        <v>111115</v>
      </c>
      <c r="BG21">
        <f t="shared" si="17"/>
        <v>2.4971086120605466</v>
      </c>
      <c r="BH21">
        <f t="shared" si="18"/>
        <v>8.1923534777837183E-4</v>
      </c>
      <c r="BI21">
        <f t="shared" si="19"/>
        <v>296.49912872314451</v>
      </c>
      <c r="BJ21">
        <f t="shared" si="20"/>
        <v>295.90456237792966</v>
      </c>
      <c r="BK21">
        <f t="shared" si="21"/>
        <v>23.999999463558197</v>
      </c>
      <c r="BL21">
        <f t="shared" si="22"/>
        <v>-7.5152753170890693E-2</v>
      </c>
      <c r="BM21">
        <f t="shared" si="23"/>
        <v>2.879859855297958</v>
      </c>
      <c r="BN21">
        <f t="shared" si="24"/>
        <v>28.375857337292544</v>
      </c>
      <c r="BO21">
        <f t="shared" si="25"/>
        <v>5.1960820992554346</v>
      </c>
      <c r="BP21">
        <f t="shared" si="26"/>
        <v>23.051845550537109</v>
      </c>
      <c r="BQ21">
        <f t="shared" si="27"/>
        <v>2.828582166188315</v>
      </c>
      <c r="BR21">
        <f t="shared" si="28"/>
        <v>0.15359981506091772</v>
      </c>
      <c r="BS21">
        <f t="shared" si="29"/>
        <v>2.3525105645044824</v>
      </c>
      <c r="BT21">
        <f t="shared" si="30"/>
        <v>0.47607160168383267</v>
      </c>
      <c r="BU21">
        <f t="shared" si="31"/>
        <v>9.6228602294357105E-2</v>
      </c>
      <c r="BV21">
        <f t="shared" si="32"/>
        <v>34.645937586942097</v>
      </c>
      <c r="BW21">
        <f t="shared" si="33"/>
        <v>0.85831484991780882</v>
      </c>
      <c r="BX21">
        <f t="shared" si="34"/>
        <v>81.514628738585415</v>
      </c>
      <c r="BY21">
        <f t="shared" si="35"/>
        <v>396.98136829630636</v>
      </c>
      <c r="BZ21">
        <f t="shared" si="36"/>
        <v>1.0513016869474355E-2</v>
      </c>
      <c r="CA21">
        <f t="shared" si="37"/>
        <v>1615.3781127929688</v>
      </c>
      <c r="CB21">
        <f t="shared" si="38"/>
        <v>131.10779027938844</v>
      </c>
      <c r="CC21">
        <f t="shared" si="39"/>
        <v>1115.6214599609375</v>
      </c>
      <c r="CD21">
        <f t="shared" si="40"/>
        <v>0.78993813277563796</v>
      </c>
      <c r="CE21">
        <f t="shared" si="41"/>
        <v>0.49174909049621679</v>
      </c>
    </row>
    <row r="22" spans="1:83" x14ac:dyDescent="0.25">
      <c r="A22" s="1">
        <v>10</v>
      </c>
      <c r="B22" s="1" t="s">
        <v>105</v>
      </c>
      <c r="C22" s="1">
        <v>3428.0000077877194</v>
      </c>
      <c r="D22" s="1">
        <v>0</v>
      </c>
      <c r="E22">
        <f t="shared" si="0"/>
        <v>3.0642931020620758</v>
      </c>
      <c r="F22">
        <f t="shared" si="1"/>
        <v>0.15315535271140601</v>
      </c>
      <c r="G22">
        <f t="shared" si="2"/>
        <v>362.81685366523499</v>
      </c>
      <c r="H22" s="1">
        <v>9</v>
      </c>
      <c r="I22" s="1">
        <v>0</v>
      </c>
      <c r="J22" s="1">
        <v>294.60406494140625</v>
      </c>
      <c r="K22" s="1">
        <v>1909.982177734375</v>
      </c>
      <c r="L22" s="1">
        <v>0</v>
      </c>
      <c r="M22" s="1">
        <v>1157.0286865234375</v>
      </c>
      <c r="N22" s="1">
        <v>451.5772705078125</v>
      </c>
      <c r="O22">
        <f t="shared" si="3"/>
        <v>0.84575559480305396</v>
      </c>
      <c r="P22">
        <f t="shared" si="4"/>
        <v>1</v>
      </c>
      <c r="Q22">
        <f t="shared" si="5"/>
        <v>0.6097095294459105</v>
      </c>
      <c r="R22" s="1">
        <v>-1</v>
      </c>
      <c r="S22" s="1">
        <v>0.87</v>
      </c>
      <c r="T22" s="1">
        <v>0.92</v>
      </c>
      <c r="U22" s="1">
        <v>7.1263399124145508</v>
      </c>
      <c r="V22">
        <f t="shared" si="6"/>
        <v>0.87356316995620731</v>
      </c>
      <c r="W22">
        <f t="shared" si="7"/>
        <v>4.6525463090045599E-2</v>
      </c>
      <c r="X22">
        <f t="shared" si="8"/>
        <v>0.6097095294459105</v>
      </c>
      <c r="Y22">
        <f t="shared" si="9"/>
        <v>0.3942201660248435</v>
      </c>
      <c r="Z22">
        <f t="shared" si="10"/>
        <v>0.65076475629429886</v>
      </c>
      <c r="AA22" s="1">
        <v>100.89370727539063</v>
      </c>
      <c r="AB22" s="1">
        <v>0.5</v>
      </c>
      <c r="AC22">
        <f t="shared" si="11"/>
        <v>26.868992555118961</v>
      </c>
      <c r="AD22">
        <f t="shared" si="12"/>
        <v>0.76078440622103383</v>
      </c>
      <c r="AE22">
        <f t="shared" si="13"/>
        <v>0.4993515333707359</v>
      </c>
      <c r="AF22">
        <f t="shared" si="14"/>
        <v>23.176942825317383</v>
      </c>
      <c r="AG22" s="1">
        <v>2</v>
      </c>
      <c r="AH22">
        <f t="shared" si="15"/>
        <v>4.644859790802002</v>
      </c>
      <c r="AI22" s="1">
        <v>1</v>
      </c>
      <c r="AJ22">
        <f t="shared" si="16"/>
        <v>9.2897195816040039</v>
      </c>
      <c r="AK22" s="1">
        <v>22.706106185913086</v>
      </c>
      <c r="AL22" s="1">
        <v>23.176942825317383</v>
      </c>
      <c r="AM22" s="1">
        <v>23.010957717895508</v>
      </c>
      <c r="AN22" s="1">
        <v>399.6971435546875</v>
      </c>
      <c r="AO22" s="1">
        <v>398.34866333007813</v>
      </c>
      <c r="AP22" s="1">
        <v>22.863101959228516</v>
      </c>
      <c r="AQ22" s="1">
        <v>23.160707473754883</v>
      </c>
      <c r="AR22" s="1">
        <v>83.774169921875</v>
      </c>
      <c r="AS22" s="1">
        <v>84.864646911621094</v>
      </c>
      <c r="AT22" s="1">
        <v>499.42898559570313</v>
      </c>
      <c r="AU22" s="1">
        <v>100</v>
      </c>
      <c r="AV22" s="1">
        <v>0.41014757752418518</v>
      </c>
      <c r="AW22" s="1">
        <v>101.49561309814453</v>
      </c>
      <c r="AX22" s="1">
        <v>0.42761588096618652</v>
      </c>
      <c r="AY22" s="1">
        <v>-2.9070321470499039E-3</v>
      </c>
      <c r="AZ22" s="1">
        <v>1</v>
      </c>
      <c r="BA22" s="1">
        <v>-1.355140209197998</v>
      </c>
      <c r="BB22" s="1">
        <v>7.355140209197998</v>
      </c>
      <c r="BC22" s="1">
        <v>1</v>
      </c>
      <c r="BD22" s="1">
        <v>0</v>
      </c>
      <c r="BE22" s="1">
        <v>0.15999999642372131</v>
      </c>
      <c r="BF22" s="1">
        <v>111115</v>
      </c>
      <c r="BG22">
        <f t="shared" si="17"/>
        <v>2.4971449279785154</v>
      </c>
      <c r="BH22">
        <f t="shared" si="18"/>
        <v>7.6078440622103383E-4</v>
      </c>
      <c r="BI22">
        <f t="shared" si="19"/>
        <v>296.32694282531736</v>
      </c>
      <c r="BJ22">
        <f t="shared" si="20"/>
        <v>295.85610618591306</v>
      </c>
      <c r="BK22">
        <f t="shared" si="21"/>
        <v>15.999999642372131</v>
      </c>
      <c r="BL22">
        <f t="shared" si="22"/>
        <v>-9.1284644112611626E-2</v>
      </c>
      <c r="BM22">
        <f t="shared" si="23"/>
        <v>2.8500617382062661</v>
      </c>
      <c r="BN22">
        <f t="shared" si="24"/>
        <v>28.080639657305234</v>
      </c>
      <c r="BO22">
        <f t="shared" si="25"/>
        <v>4.9199321835503511</v>
      </c>
      <c r="BP22">
        <f t="shared" si="26"/>
        <v>22.941524505615234</v>
      </c>
      <c r="BQ22">
        <f t="shared" si="27"/>
        <v>2.8097573640033064</v>
      </c>
      <c r="BR22">
        <f t="shared" si="28"/>
        <v>0.15067130392040548</v>
      </c>
      <c r="BS22">
        <f t="shared" si="29"/>
        <v>2.3507102048355302</v>
      </c>
      <c r="BT22">
        <f t="shared" si="30"/>
        <v>0.45904715916777628</v>
      </c>
      <c r="BU22">
        <f t="shared" si="31"/>
        <v>9.4389634573612019E-2</v>
      </c>
      <c r="BV22">
        <f t="shared" si="32"/>
        <v>36.824319005092811</v>
      </c>
      <c r="BW22">
        <f t="shared" si="33"/>
        <v>0.91080223699558172</v>
      </c>
      <c r="BX22">
        <f t="shared" si="34"/>
        <v>82.310220236979987</v>
      </c>
      <c r="BY22">
        <f t="shared" si="35"/>
        <v>397.90335433539377</v>
      </c>
      <c r="BZ22">
        <f t="shared" si="36"/>
        <v>6.3387915018376286E-3</v>
      </c>
      <c r="CA22">
        <f t="shared" si="37"/>
        <v>1615.3781127929688</v>
      </c>
      <c r="CB22">
        <f t="shared" si="38"/>
        <v>87.35631699562073</v>
      </c>
      <c r="CC22">
        <f t="shared" si="39"/>
        <v>1157.0286865234375</v>
      </c>
      <c r="CD22">
        <f t="shared" si="40"/>
        <v>0.8179861733557019</v>
      </c>
      <c r="CE22">
        <f t="shared" si="41"/>
        <v>0.46611594229730541</v>
      </c>
    </row>
    <row r="23" spans="1:83" x14ac:dyDescent="0.25">
      <c r="A23" s="1">
        <v>11</v>
      </c>
      <c r="B23" s="1" t="s">
        <v>106</v>
      </c>
      <c r="C23" s="1">
        <v>3511.0000077877194</v>
      </c>
      <c r="D23" s="1">
        <v>0</v>
      </c>
      <c r="E23">
        <f t="shared" si="0"/>
        <v>0.78793647578382331</v>
      </c>
      <c r="F23">
        <f t="shared" si="1"/>
        <v>0.14462259099244451</v>
      </c>
      <c r="G23">
        <f t="shared" si="2"/>
        <v>387.66449524328544</v>
      </c>
      <c r="H23" s="1">
        <v>10</v>
      </c>
      <c r="I23" s="1">
        <v>0</v>
      </c>
      <c r="J23" s="1">
        <v>294.60406494140625</v>
      </c>
      <c r="K23" s="1">
        <v>1909.982177734375</v>
      </c>
      <c r="L23" s="1">
        <v>0</v>
      </c>
      <c r="M23" s="1">
        <v>1190.8974609375</v>
      </c>
      <c r="N23" s="1">
        <v>427.81332397460938</v>
      </c>
      <c r="O23">
        <f t="shared" si="3"/>
        <v>0.84575559480305396</v>
      </c>
      <c r="P23">
        <f t="shared" si="4"/>
        <v>1</v>
      </c>
      <c r="Q23">
        <f t="shared" si="5"/>
        <v>0.64076392971916696</v>
      </c>
      <c r="R23" s="1">
        <v>-1</v>
      </c>
      <c r="S23" s="1">
        <v>0.87</v>
      </c>
      <c r="T23" s="1">
        <v>0.92</v>
      </c>
      <c r="U23" s="1">
        <v>6.6824121475219727</v>
      </c>
      <c r="V23">
        <f t="shared" si="6"/>
        <v>0.87334120607376098</v>
      </c>
      <c r="W23">
        <f t="shared" si="7"/>
        <v>4.0944741032471497E-2</v>
      </c>
      <c r="X23">
        <f t="shared" si="8"/>
        <v>0.64076392971916696</v>
      </c>
      <c r="Y23">
        <f t="shared" si="9"/>
        <v>0.37648765793713052</v>
      </c>
      <c r="Z23">
        <f t="shared" si="10"/>
        <v>0.60381749091210257</v>
      </c>
      <c r="AA23" s="1">
        <v>48.881145477294922</v>
      </c>
      <c r="AB23" s="1">
        <v>0.5</v>
      </c>
      <c r="AC23">
        <f t="shared" si="11"/>
        <v>13.677079983273295</v>
      </c>
      <c r="AD23">
        <f t="shared" si="12"/>
        <v>0.69354707302785679</v>
      </c>
      <c r="AE23">
        <f t="shared" si="13"/>
        <v>0.48170181919251442</v>
      </c>
      <c r="AF23">
        <f t="shared" si="14"/>
        <v>23.048276901245117</v>
      </c>
      <c r="AG23" s="1">
        <v>2</v>
      </c>
      <c r="AH23">
        <f t="shared" si="15"/>
        <v>4.644859790802002</v>
      </c>
      <c r="AI23" s="1">
        <v>1</v>
      </c>
      <c r="AJ23">
        <f t="shared" si="16"/>
        <v>9.2897195816040039</v>
      </c>
      <c r="AK23" s="1">
        <v>22.658126831054688</v>
      </c>
      <c r="AL23" s="1">
        <v>23.048276901245117</v>
      </c>
      <c r="AM23" s="1">
        <v>23.015663146972656</v>
      </c>
      <c r="AN23" s="1">
        <v>399.98480224609375</v>
      </c>
      <c r="AO23" s="1">
        <v>399.55825805664063</v>
      </c>
      <c r="AP23" s="1">
        <v>22.845830917358398</v>
      </c>
      <c r="AQ23" s="1">
        <v>23.117170333862305</v>
      </c>
      <c r="AR23" s="1">
        <v>83.954147338867188</v>
      </c>
      <c r="AS23" s="1">
        <v>84.951271057128906</v>
      </c>
      <c r="AT23" s="1">
        <v>499.38504028320313</v>
      </c>
      <c r="AU23" s="1">
        <v>50</v>
      </c>
      <c r="AV23" s="1">
        <v>0.38900759816169739</v>
      </c>
      <c r="AW23" s="1">
        <v>101.49467468261719</v>
      </c>
      <c r="AX23" s="1">
        <v>0.52015280723571777</v>
      </c>
      <c r="AY23" s="1">
        <v>-5.3672259673476219E-3</v>
      </c>
      <c r="AZ23" s="1">
        <v>1</v>
      </c>
      <c r="BA23" s="1">
        <v>-1.355140209197998</v>
      </c>
      <c r="BB23" s="1">
        <v>7.355140209197998</v>
      </c>
      <c r="BC23" s="1">
        <v>1</v>
      </c>
      <c r="BD23" s="1">
        <v>0</v>
      </c>
      <c r="BE23" s="1">
        <v>0.15999999642372131</v>
      </c>
      <c r="BF23" s="1">
        <v>111115</v>
      </c>
      <c r="BG23">
        <f t="shared" si="17"/>
        <v>2.496925201416015</v>
      </c>
      <c r="BH23">
        <f t="shared" si="18"/>
        <v>6.9354707302785674E-4</v>
      </c>
      <c r="BI23">
        <f t="shared" si="19"/>
        <v>296.19827690124509</v>
      </c>
      <c r="BJ23">
        <f t="shared" si="20"/>
        <v>295.80812683105466</v>
      </c>
      <c r="BK23">
        <f t="shared" si="21"/>
        <v>7.9999998211860657</v>
      </c>
      <c r="BL23">
        <f t="shared" si="22"/>
        <v>-0.10780715604063092</v>
      </c>
      <c r="BM23">
        <f t="shared" si="23"/>
        <v>2.8279715018105178</v>
      </c>
      <c r="BN23">
        <f t="shared" si="24"/>
        <v>27.863250073502229</v>
      </c>
      <c r="BO23">
        <f t="shared" si="25"/>
        <v>4.7460797396399244</v>
      </c>
      <c r="BP23">
        <f t="shared" si="26"/>
        <v>22.853201866149902</v>
      </c>
      <c r="BQ23">
        <f t="shared" si="27"/>
        <v>2.794765385220467</v>
      </c>
      <c r="BR23">
        <f t="shared" si="28"/>
        <v>0.14240561672516375</v>
      </c>
      <c r="BS23">
        <f t="shared" si="29"/>
        <v>2.3462696826180034</v>
      </c>
      <c r="BT23">
        <f t="shared" si="30"/>
        <v>0.44849570260246363</v>
      </c>
      <c r="BU23">
        <f t="shared" si="31"/>
        <v>8.9200071551669424E-2</v>
      </c>
      <c r="BV23">
        <f t="shared" si="32"/>
        <v>39.345881830718255</v>
      </c>
      <c r="BW23">
        <f t="shared" si="33"/>
        <v>0.97023271932557797</v>
      </c>
      <c r="BX23">
        <f t="shared" si="34"/>
        <v>82.788923595290868</v>
      </c>
      <c r="BY23">
        <f t="shared" si="35"/>
        <v>399.44375360546059</v>
      </c>
      <c r="BZ23">
        <f t="shared" si="36"/>
        <v>1.6330813062617369E-3</v>
      </c>
      <c r="CA23">
        <f t="shared" si="37"/>
        <v>1615.3781127929688</v>
      </c>
      <c r="CB23">
        <f t="shared" si="38"/>
        <v>43.667060303688046</v>
      </c>
      <c r="CC23">
        <f t="shared" si="39"/>
        <v>1190.8974609375</v>
      </c>
      <c r="CD23">
        <f t="shared" si="40"/>
        <v>0.85137761850274341</v>
      </c>
      <c r="CE23">
        <f t="shared" si="41"/>
        <v>0.44514947373750557</v>
      </c>
    </row>
    <row r="24" spans="1:83" x14ac:dyDescent="0.25">
      <c r="A24" s="1">
        <v>12</v>
      </c>
      <c r="B24" s="1" t="s">
        <v>107</v>
      </c>
      <c r="C24" s="1">
        <v>3602.0000077877194</v>
      </c>
      <c r="D24" s="1">
        <v>0</v>
      </c>
      <c r="E24">
        <f t="shared" si="0"/>
        <v>-1.8986614271913986</v>
      </c>
      <c r="F24">
        <f t="shared" si="1"/>
        <v>0.14782786748145452</v>
      </c>
      <c r="G24">
        <f t="shared" si="2"/>
        <v>418.46869413203132</v>
      </c>
      <c r="H24" s="1">
        <v>11</v>
      </c>
      <c r="I24" s="1">
        <v>0</v>
      </c>
      <c r="J24" s="1">
        <v>294.60406494140625</v>
      </c>
      <c r="K24" s="1">
        <v>1909.982177734375</v>
      </c>
      <c r="L24" s="1">
        <v>0</v>
      </c>
      <c r="M24" s="1">
        <v>1297.015869140625</v>
      </c>
      <c r="N24" s="1">
        <v>369.0408935546875</v>
      </c>
      <c r="O24">
        <f t="shared" si="3"/>
        <v>0.84575559480305396</v>
      </c>
      <c r="P24">
        <f t="shared" si="4"/>
        <v>1</v>
      </c>
      <c r="Q24">
        <f t="shared" si="5"/>
        <v>0.71546925343387968</v>
      </c>
      <c r="R24" s="1">
        <v>-1</v>
      </c>
      <c r="S24" s="1">
        <v>0.87</v>
      </c>
      <c r="T24" s="1">
        <v>0.92</v>
      </c>
      <c r="U24" s="1">
        <v>0</v>
      </c>
      <c r="V24">
        <f t="shared" si="6"/>
        <v>0.87</v>
      </c>
      <c r="W24" t="e">
        <f t="shared" si="7"/>
        <v>#DIV/0!</v>
      </c>
      <c r="X24">
        <f t="shared" si="8"/>
        <v>0.71546925343387968</v>
      </c>
      <c r="Y24">
        <f t="shared" si="9"/>
        <v>0.32092776348355878</v>
      </c>
      <c r="Z24">
        <f t="shared" si="10"/>
        <v>0.47259738541201379</v>
      </c>
      <c r="AA24" s="1">
        <v>0.1825413703918457</v>
      </c>
      <c r="AB24" s="1">
        <v>0.5</v>
      </c>
      <c r="AC24">
        <f t="shared" si="11"/>
        <v>5.681219102784725E-2</v>
      </c>
      <c r="AD24">
        <f t="shared" si="12"/>
        <v>0.67745551849477526</v>
      </c>
      <c r="AE24">
        <f t="shared" si="13"/>
        <v>0.46052863234601027</v>
      </c>
      <c r="AF24">
        <f t="shared" si="14"/>
        <v>22.917421340942383</v>
      </c>
      <c r="AG24" s="1">
        <v>2</v>
      </c>
      <c r="AH24">
        <f t="shared" si="15"/>
        <v>4.644859790802002</v>
      </c>
      <c r="AI24" s="1">
        <v>1</v>
      </c>
      <c r="AJ24">
        <f t="shared" si="16"/>
        <v>9.2897195816040039</v>
      </c>
      <c r="AK24" s="1">
        <v>22.631269454956055</v>
      </c>
      <c r="AL24" s="1">
        <v>22.917421340942383</v>
      </c>
      <c r="AM24" s="1">
        <v>23.010707855224609</v>
      </c>
      <c r="AN24" s="1">
        <v>400.03109741210938</v>
      </c>
      <c r="AO24" s="1">
        <v>400.68280029296875</v>
      </c>
      <c r="AP24" s="1">
        <v>22.841169357299805</v>
      </c>
      <c r="AQ24" s="1">
        <v>23.106222152709961</v>
      </c>
      <c r="AR24" s="1">
        <v>84.072929382324219</v>
      </c>
      <c r="AS24" s="1">
        <v>85.04852294921875</v>
      </c>
      <c r="AT24" s="1">
        <v>499.373779296875</v>
      </c>
      <c r="AU24" s="1">
        <v>0</v>
      </c>
      <c r="AV24" s="1">
        <v>0.21705494821071625</v>
      </c>
      <c r="AW24" s="1">
        <v>101.49346160888672</v>
      </c>
      <c r="AX24" s="1">
        <v>0.486337810754776</v>
      </c>
      <c r="AY24" s="1">
        <v>-4.6166842803359032E-3</v>
      </c>
      <c r="AZ24" s="1">
        <v>1</v>
      </c>
      <c r="BA24" s="1">
        <v>-1.355140209197998</v>
      </c>
      <c r="BB24" s="1">
        <v>7.355140209197998</v>
      </c>
      <c r="BC24" s="1">
        <v>1</v>
      </c>
      <c r="BD24" s="1">
        <v>0</v>
      </c>
      <c r="BE24" s="1">
        <v>0.15999999642372131</v>
      </c>
      <c r="BF24" s="1">
        <v>111115</v>
      </c>
      <c r="BG24">
        <f t="shared" si="17"/>
        <v>2.4968688964843748</v>
      </c>
      <c r="BH24">
        <f t="shared" si="18"/>
        <v>6.774555184947752E-4</v>
      </c>
      <c r="BI24">
        <f t="shared" si="19"/>
        <v>296.06742134094236</v>
      </c>
      <c r="BJ24">
        <f t="shared" si="20"/>
        <v>295.78126945495603</v>
      </c>
      <c r="BK24">
        <f t="shared" si="21"/>
        <v>0</v>
      </c>
      <c r="BL24">
        <f t="shared" si="22"/>
        <v>-0.13232260445912639</v>
      </c>
      <c r="BM24">
        <f t="shared" si="23"/>
        <v>2.8056591033284866</v>
      </c>
      <c r="BN24">
        <f t="shared" si="24"/>
        <v>27.643742353968786</v>
      </c>
      <c r="BO24">
        <f t="shared" si="25"/>
        <v>4.5375202012588254</v>
      </c>
      <c r="BP24">
        <f t="shared" si="26"/>
        <v>22.774345397949219</v>
      </c>
      <c r="BQ24">
        <f t="shared" si="27"/>
        <v>2.7814393877466492</v>
      </c>
      <c r="BR24">
        <f t="shared" si="28"/>
        <v>0.14551232114677282</v>
      </c>
      <c r="BS24">
        <f t="shared" si="29"/>
        <v>2.3451304709824763</v>
      </c>
      <c r="BT24">
        <f t="shared" si="30"/>
        <v>0.43630891676417294</v>
      </c>
      <c r="BU24">
        <f t="shared" si="31"/>
        <v>9.1150441561733672E-2</v>
      </c>
      <c r="BV24">
        <f t="shared" si="32"/>
        <v>42.471836342410278</v>
      </c>
      <c r="BW24">
        <f t="shared" si="33"/>
        <v>1.0443889626059766</v>
      </c>
      <c r="BX24">
        <f t="shared" si="34"/>
        <v>83.422171735816221</v>
      </c>
      <c r="BY24">
        <f t="shared" si="35"/>
        <v>400.95871744032638</v>
      </c>
      <c r="BZ24">
        <f t="shared" si="36"/>
        <v>-3.9502934531135013E-3</v>
      </c>
      <c r="CA24">
        <f t="shared" si="37"/>
        <v>1615.3781127929688</v>
      </c>
      <c r="CB24">
        <f t="shared" si="38"/>
        <v>0</v>
      </c>
      <c r="CC24">
        <f t="shared" si="39"/>
        <v>1297.015869140625</v>
      </c>
      <c r="CD24">
        <f t="shared" si="40"/>
        <v>0.92574226650019809</v>
      </c>
      <c r="CE24">
        <f t="shared" si="41"/>
        <v>0.37945686136228429</v>
      </c>
    </row>
    <row r="25" spans="1:83" x14ac:dyDescent="0.25">
      <c r="A25" s="1">
        <v>13</v>
      </c>
      <c r="B25" s="1" t="s">
        <v>108</v>
      </c>
      <c r="C25" s="1">
        <v>5373.5000077532604</v>
      </c>
      <c r="D25" s="1">
        <v>0</v>
      </c>
      <c r="E25">
        <f t="shared" si="0"/>
        <v>-1.9134194253962318</v>
      </c>
      <c r="F25">
        <f t="shared" si="1"/>
        <v>0.12997187057089551</v>
      </c>
      <c r="G25">
        <f t="shared" si="2"/>
        <v>420.93125695120756</v>
      </c>
      <c r="H25" s="1">
        <v>11</v>
      </c>
      <c r="I25" s="1">
        <v>0</v>
      </c>
      <c r="J25" s="1">
        <v>294.60406494140625</v>
      </c>
      <c r="K25" s="1">
        <v>1909.982177734375</v>
      </c>
      <c r="L25" s="1">
        <v>0</v>
      </c>
      <c r="M25" s="1">
        <v>1297.015869140625</v>
      </c>
      <c r="N25" s="1">
        <v>369.0408935546875</v>
      </c>
      <c r="O25">
        <f t="shared" si="3"/>
        <v>0.84575559480305396</v>
      </c>
      <c r="P25">
        <f t="shared" si="4"/>
        <v>1</v>
      </c>
      <c r="Q25">
        <f t="shared" si="5"/>
        <v>0.71546925343387968</v>
      </c>
      <c r="R25" s="1">
        <v>-1</v>
      </c>
      <c r="S25" s="1">
        <v>0.87</v>
      </c>
      <c r="T25" s="1">
        <v>0.92</v>
      </c>
      <c r="U25" s="1">
        <v>0</v>
      </c>
      <c r="V25">
        <f t="shared" si="6"/>
        <v>0.87</v>
      </c>
      <c r="W25" t="e">
        <f t="shared" si="7"/>
        <v>#DIV/0!</v>
      </c>
      <c r="X25">
        <f t="shared" si="8"/>
        <v>0.71546925343387968</v>
      </c>
      <c r="Y25">
        <f t="shared" si="9"/>
        <v>0.32092776348355878</v>
      </c>
      <c r="Z25">
        <f>($K$25-M25)/M25</f>
        <v>0.47259738541201379</v>
      </c>
      <c r="AA25" s="1">
        <v>0.1825413703918457</v>
      </c>
      <c r="AB25" s="1">
        <v>0.5</v>
      </c>
      <c r="AC25">
        <f t="shared" si="11"/>
        <v>5.681219102784725E-2</v>
      </c>
      <c r="AD25">
        <f t="shared" si="12"/>
        <v>0.60698770593084661</v>
      </c>
      <c r="AE25">
        <f t="shared" si="13"/>
        <v>0.468660538152049</v>
      </c>
      <c r="AF25">
        <f t="shared" si="14"/>
        <v>22.973423004150391</v>
      </c>
      <c r="AG25" s="1">
        <v>2</v>
      </c>
      <c r="AH25">
        <f t="shared" si="15"/>
        <v>4.644859790802002</v>
      </c>
      <c r="AI25" s="1">
        <v>1</v>
      </c>
      <c r="AJ25">
        <f t="shared" si="16"/>
        <v>9.2897195816040039</v>
      </c>
      <c r="AK25" s="1">
        <v>22.656147003173828</v>
      </c>
      <c r="AL25" s="1">
        <v>22.973423004150391</v>
      </c>
      <c r="AM25" s="1">
        <v>23.011106491088867</v>
      </c>
      <c r="AN25" s="1">
        <v>399.52951049804688</v>
      </c>
      <c r="AO25" s="1">
        <v>400.19879150390625</v>
      </c>
      <c r="AP25" s="1">
        <v>22.869869232177734</v>
      </c>
      <c r="AQ25" s="1">
        <v>23.107437133789063</v>
      </c>
      <c r="AR25" s="1">
        <v>84.097259521484375</v>
      </c>
      <c r="AS25" s="1">
        <v>84.970848083496094</v>
      </c>
      <c r="AT25" s="1">
        <v>499.19351196289063</v>
      </c>
      <c r="AU25" s="1">
        <v>0</v>
      </c>
      <c r="AV25" s="1">
        <v>4.0873013436794281E-2</v>
      </c>
      <c r="AW25" s="1">
        <v>101.54862976074219</v>
      </c>
      <c r="AX25" s="1">
        <v>0.48930412530899048</v>
      </c>
      <c r="AY25" s="1">
        <v>-6.3661043532192707E-3</v>
      </c>
      <c r="AZ25" s="1">
        <v>0.66666668653488159</v>
      </c>
      <c r="BA25" s="1">
        <v>-1.355140209197998</v>
      </c>
      <c r="BB25" s="1">
        <v>7.355140209197998</v>
      </c>
      <c r="BC25" s="1">
        <v>1</v>
      </c>
      <c r="BD25" s="1">
        <v>0</v>
      </c>
      <c r="BE25" s="1">
        <v>0.15999999642372131</v>
      </c>
      <c r="BF25" s="1">
        <v>111115</v>
      </c>
      <c r="BG25">
        <f t="shared" si="17"/>
        <v>2.4959675598144528</v>
      </c>
      <c r="BH25">
        <f t="shared" si="18"/>
        <v>6.0698770593084657E-4</v>
      </c>
      <c r="BI25">
        <f t="shared" si="19"/>
        <v>296.12342300415037</v>
      </c>
      <c r="BJ25">
        <f t="shared" si="20"/>
        <v>295.80614700317381</v>
      </c>
      <c r="BK25">
        <f t="shared" si="21"/>
        <v>0</v>
      </c>
      <c r="BL25">
        <f t="shared" si="22"/>
        <v>-0.12128194108599223</v>
      </c>
      <c r="BM25">
        <f t="shared" si="23"/>
        <v>2.8151891163708203</v>
      </c>
      <c r="BN25">
        <f t="shared" si="24"/>
        <v>27.722571176033217</v>
      </c>
      <c r="BO25">
        <f t="shared" si="25"/>
        <v>4.6151340422441542</v>
      </c>
      <c r="BP25">
        <f t="shared" si="26"/>
        <v>22.814785003662109</v>
      </c>
      <c r="BQ25">
        <f t="shared" si="27"/>
        <v>2.7882663375116015</v>
      </c>
      <c r="BR25">
        <f t="shared" si="28"/>
        <v>0.1281785329413708</v>
      </c>
      <c r="BS25">
        <f t="shared" si="29"/>
        <v>2.3465285782187713</v>
      </c>
      <c r="BT25">
        <f t="shared" si="30"/>
        <v>0.44173775929283021</v>
      </c>
      <c r="BU25">
        <f t="shared" si="31"/>
        <v>8.0270795937660011E-2</v>
      </c>
      <c r="BV25">
        <f t="shared" si="32"/>
        <v>42.744992366862014</v>
      </c>
      <c r="BW25">
        <f t="shared" si="33"/>
        <v>1.0518054174261517</v>
      </c>
      <c r="BX25">
        <f t="shared" si="34"/>
        <v>83.153991391318669</v>
      </c>
      <c r="BY25">
        <f t="shared" si="35"/>
        <v>400.4768533120797</v>
      </c>
      <c r="BZ25">
        <f t="shared" si="36"/>
        <v>-3.972975244673921E-3</v>
      </c>
      <c r="CA25">
        <f t="shared" si="37"/>
        <v>1615.3781127929688</v>
      </c>
      <c r="CB25">
        <f t="shared" si="38"/>
        <v>0</v>
      </c>
      <c r="CC25">
        <f t="shared" si="39"/>
        <v>1297.015869140625</v>
      </c>
      <c r="CD25">
        <f t="shared" si="40"/>
        <v>0.92574226650019809</v>
      </c>
      <c r="CE25">
        <f t="shared" si="41"/>
        <v>0.37945686136228429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2020_02_04_0900_1_basil_12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Stevens, James R</dc:creator>
  <cp:lastModifiedBy>Stevens, James R</cp:lastModifiedBy>
  <dcterms:created xsi:type="dcterms:W3CDTF">2020-02-06T10:56:07Z</dcterms:created>
  <dcterms:modified xsi:type="dcterms:W3CDTF">2020-02-13T09:40:57Z</dcterms:modified>
</cp:coreProperties>
</file>